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Denne_projektmappe" defaultThemeVersion="124226"/>
  <mc:AlternateContent xmlns:mc="http://schemas.openxmlformats.org/markup-compatibility/2006">
    <mc:Choice Requires="x15">
      <x15ac:absPath xmlns:x15ac="http://schemas.microsoft.com/office/spreadsheetml/2010/11/ac" url="https://sharepoint.nordicecolabel.org/ProductGroups/006/Criteria Documents/Revision/Rev_Gen_7_to_8/"/>
    </mc:Choice>
  </mc:AlternateContent>
  <xr:revisionPtr revIDLastSave="0" documentId="13_ncr:1_{E0AE4FDD-F0C1-4E92-B7A0-AE7E166F8A11}" xr6:coauthVersionLast="41" xr6:coauthVersionMax="45" xr10:uidLastSave="{00000000-0000-0000-0000-000000000000}"/>
  <bookViews>
    <workbookView xWindow="-120" yWindow="-120" windowWidth="29040" windowHeight="15840" tabRatio="681" activeTab="4" xr2:uid="{00000000-000D-0000-FFFF-FFFF00000000}"/>
  </bookViews>
  <sheets>
    <sheet name="How to use the sheets" sheetId="1" r:id="rId1"/>
    <sheet name="Formula" sheetId="2" r:id="rId2"/>
    <sheet name="CDV &amp; Degradability 2016" sheetId="7" r:id="rId3"/>
    <sheet name="Dosage" sheetId="8" r:id="rId4"/>
    <sheet name="WUR" sheetId="4" r:id="rId5"/>
    <sheet name="Packaging materials" sheetId="9" r:id="rId6"/>
    <sheet name="DID-list 2016" sheetId="6" r:id="rId7"/>
  </sheets>
  <definedNames>
    <definedName name="Invalid">"Invalid DID no"</definedName>
    <definedName name="NonDID">"See text box below for chemicals not on the DID-list"</definedName>
    <definedName name="_xlnm.Print_Area" localSheetId="5">'Packaging materials'!$A$1:$F$10</definedName>
    <definedName name="_xlnm.Print_Titles" localSheetId="6">'DID-list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4" l="1"/>
  <c r="C13" i="4"/>
  <c r="J55" i="7" l="1"/>
  <c r="B67" i="4" l="1"/>
  <c r="C67" i="4" s="1"/>
  <c r="B57" i="4"/>
  <c r="C57" i="4" s="1"/>
  <c r="B47" i="4"/>
  <c r="C47" i="4" s="1"/>
  <c r="B33" i="4" l="1"/>
  <c r="C33" i="4" s="1"/>
  <c r="B13" i="4"/>
  <c r="B36" i="7" l="1"/>
  <c r="C7" i="7" l="1"/>
  <c r="C8" i="7"/>
  <c r="B8" i="7" s="1"/>
  <c r="C9" i="7"/>
  <c r="B9" i="7" s="1"/>
  <c r="C10" i="7"/>
  <c r="B10" i="7" s="1"/>
  <c r="C11" i="7"/>
  <c r="B11" i="7" s="1"/>
  <c r="C12" i="7"/>
  <c r="B12" i="7" s="1"/>
  <c r="C13" i="7"/>
  <c r="B13" i="7" s="1"/>
  <c r="C14" i="7"/>
  <c r="B14" i="7" s="1"/>
  <c r="C15" i="7"/>
  <c r="B15" i="7" s="1"/>
  <c r="C16" i="7"/>
  <c r="B16" i="7" s="1"/>
  <c r="C17" i="7"/>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6" i="7"/>
  <c r="B6" i="7" s="1"/>
  <c r="C4" i="7"/>
  <c r="E257" i="6" l="1"/>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H242" i="6"/>
  <c r="E242" i="6"/>
  <c r="E241" i="6"/>
  <c r="H241" i="6" s="1"/>
  <c r="H240" i="6"/>
  <c r="E240" i="6"/>
  <c r="E239" i="6"/>
  <c r="H239" i="6" s="1"/>
  <c r="E238" i="6"/>
  <c r="H238" i="6" s="1"/>
  <c r="H237" i="6"/>
  <c r="E237" i="6"/>
  <c r="H236" i="6"/>
  <c r="E236" i="6"/>
  <c r="H235" i="6"/>
  <c r="E235" i="6"/>
  <c r="H234" i="6"/>
  <c r="E234" i="6"/>
  <c r="H233" i="6"/>
  <c r="E233" i="6"/>
  <c r="E232" i="6"/>
  <c r="H232" i="6" s="1"/>
  <c r="H231" i="6"/>
  <c r="E231" i="6"/>
  <c r="E230" i="6"/>
  <c r="H230" i="6" s="1"/>
  <c r="E229" i="6"/>
  <c r="H229" i="6" s="1"/>
  <c r="H228" i="6"/>
  <c r="E228" i="6"/>
  <c r="E227" i="6"/>
  <c r="H227" i="6" s="1"/>
  <c r="H226" i="6"/>
  <c r="E226" i="6"/>
  <c r="E225" i="6"/>
  <c r="H225" i="6" s="1"/>
  <c r="H224" i="6"/>
  <c r="E224" i="6"/>
  <c r="E223" i="6"/>
  <c r="H223" i="6" s="1"/>
  <c r="E222" i="6"/>
  <c r="H222" i="6" s="1"/>
  <c r="H221" i="6"/>
  <c r="E221" i="6"/>
  <c r="H220" i="6"/>
  <c r="E220" i="6"/>
  <c r="E219" i="6"/>
  <c r="H219" i="6" s="1"/>
  <c r="E218" i="6"/>
  <c r="H218" i="6" s="1"/>
  <c r="E217" i="6"/>
  <c r="H217" i="6" s="1"/>
  <c r="H216" i="6"/>
  <c r="E216" i="6"/>
  <c r="E215" i="6"/>
  <c r="H215" i="6" s="1"/>
  <c r="H214" i="6"/>
  <c r="E214" i="6"/>
  <c r="E213" i="6"/>
  <c r="H213" i="6" s="1"/>
  <c r="H212" i="6"/>
  <c r="E212" i="6"/>
  <c r="H211" i="6"/>
  <c r="E211" i="6"/>
  <c r="E210" i="6"/>
  <c r="H210" i="6" s="1"/>
  <c r="E209" i="6"/>
  <c r="H209" i="6" s="1"/>
  <c r="E208" i="6"/>
  <c r="H208" i="6" s="1"/>
  <c r="E207" i="6"/>
  <c r="H207" i="6" s="1"/>
  <c r="E205" i="6"/>
  <c r="H205" i="6" s="1"/>
  <c r="E204" i="6"/>
  <c r="H204" i="6" s="1"/>
  <c r="H203" i="6"/>
  <c r="E203" i="6"/>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H160" i="6"/>
  <c r="E160" i="6"/>
  <c r="E159" i="6"/>
  <c r="H159" i="6" s="1"/>
  <c r="E158" i="6"/>
  <c r="H158" i="6" s="1"/>
  <c r="E157" i="6"/>
  <c r="H157" i="6" s="1"/>
  <c r="H155" i="6"/>
  <c r="E155" i="6"/>
  <c r="E154" i="6"/>
  <c r="H154" i="6" s="1"/>
  <c r="H153" i="6"/>
  <c r="E153" i="6"/>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H124" i="6"/>
  <c r="E124" i="6"/>
  <c r="H123" i="6"/>
  <c r="E123" i="6"/>
  <c r="H122" i="6"/>
  <c r="E122" i="6"/>
  <c r="H121" i="6"/>
  <c r="E121" i="6"/>
  <c r="H120" i="6"/>
  <c r="E120" i="6"/>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J5" i="8" l="1"/>
  <c r="L5" i="8"/>
  <c r="F6" i="8"/>
  <c r="G6" i="8"/>
  <c r="H6" i="8"/>
  <c r="J6" i="8"/>
  <c r="L6" i="8"/>
  <c r="F7" i="8"/>
  <c r="G7" i="8"/>
  <c r="H7" i="8"/>
  <c r="J7" i="8"/>
  <c r="L7" i="8"/>
  <c r="O36" i="7" l="1"/>
  <c r="B23" i="4" l="1"/>
  <c r="O41" i="7" l="1"/>
  <c r="N41" i="7"/>
  <c r="M41" i="7"/>
  <c r="K41" i="7"/>
  <c r="A7" i="7" l="1"/>
  <c r="A8" i="7"/>
  <c r="A9" i="7"/>
  <c r="A10" i="7"/>
  <c r="A11" i="7"/>
  <c r="A12" i="7"/>
  <c r="A13" i="7"/>
  <c r="A14" i="7"/>
  <c r="A15" i="7"/>
  <c r="A16" i="7"/>
  <c r="A17" i="7"/>
  <c r="B17" i="7" s="1"/>
  <c r="A18" i="7"/>
  <c r="A19" i="7"/>
  <c r="A20" i="7"/>
  <c r="A21" i="7"/>
  <c r="A22" i="7"/>
  <c r="A23" i="7"/>
  <c r="A24" i="7"/>
  <c r="A25" i="7"/>
  <c r="A26" i="7"/>
  <c r="A27" i="7"/>
  <c r="A28" i="7"/>
  <c r="A29" i="7"/>
  <c r="A30" i="7"/>
  <c r="A31" i="7"/>
  <c r="A32" i="7"/>
  <c r="A33" i="7"/>
  <c r="A34" i="7"/>
  <c r="A35" i="7"/>
  <c r="B7" i="7" l="1"/>
  <c r="F30" i="7"/>
  <c r="E30" i="7"/>
  <c r="F22" i="7"/>
  <c r="E22" i="7"/>
  <c r="E14" i="7"/>
  <c r="F14" i="7"/>
  <c r="F33" i="7"/>
  <c r="E33" i="7"/>
  <c r="F25" i="7"/>
  <c r="E25" i="7"/>
  <c r="F17" i="7"/>
  <c r="E17" i="7"/>
  <c r="F9" i="7"/>
  <c r="E9" i="7"/>
  <c r="F32" i="7"/>
  <c r="E32" i="7"/>
  <c r="E28" i="7"/>
  <c r="F28" i="7"/>
  <c r="E24" i="7"/>
  <c r="F24" i="7"/>
  <c r="F20" i="7"/>
  <c r="E20" i="7"/>
  <c r="E16" i="7"/>
  <c r="F16" i="7"/>
  <c r="E12" i="7"/>
  <c r="F12" i="7"/>
  <c r="F8" i="7"/>
  <c r="E8" i="7"/>
  <c r="F34" i="7"/>
  <c r="E34" i="7"/>
  <c r="E26" i="7"/>
  <c r="F26" i="7"/>
  <c r="F18" i="7"/>
  <c r="E18" i="7"/>
  <c r="F10" i="7"/>
  <c r="E10" i="7"/>
  <c r="F29" i="7"/>
  <c r="E29" i="7"/>
  <c r="F21" i="7"/>
  <c r="E21" i="7"/>
  <c r="F13" i="7"/>
  <c r="E13" i="7"/>
  <c r="E35" i="7"/>
  <c r="F35" i="7"/>
  <c r="E31" i="7"/>
  <c r="F31" i="7"/>
  <c r="E27" i="7"/>
  <c r="F27" i="7"/>
  <c r="E23" i="7"/>
  <c r="F23" i="7"/>
  <c r="E19" i="7"/>
  <c r="F19" i="7"/>
  <c r="E15" i="7"/>
  <c r="F15" i="7"/>
  <c r="E11" i="7"/>
  <c r="F11" i="7"/>
  <c r="E7" i="7"/>
  <c r="F7" i="7"/>
  <c r="A6" i="7" l="1"/>
  <c r="H45" i="7"/>
  <c r="H44" i="7"/>
  <c r="H43" i="7"/>
  <c r="H42" i="7"/>
  <c r="N36" i="7"/>
  <c r="M36" i="7"/>
  <c r="G35" i="7"/>
  <c r="H35" i="7" s="1"/>
  <c r="D35" i="7"/>
  <c r="G34" i="7"/>
  <c r="H34" i="7" s="1"/>
  <c r="D34" i="7"/>
  <c r="G33" i="7"/>
  <c r="H33" i="7" s="1"/>
  <c r="D33" i="7"/>
  <c r="G32" i="7"/>
  <c r="H32" i="7" s="1"/>
  <c r="D32" i="7"/>
  <c r="G31" i="7"/>
  <c r="H31" i="7" s="1"/>
  <c r="D31" i="7"/>
  <c r="G30" i="7"/>
  <c r="H30" i="7" s="1"/>
  <c r="D30" i="7"/>
  <c r="G29" i="7"/>
  <c r="H29" i="7" s="1"/>
  <c r="D29" i="7"/>
  <c r="G28" i="7"/>
  <c r="H28" i="7" s="1"/>
  <c r="D28" i="7"/>
  <c r="G27" i="7"/>
  <c r="H27" i="7" s="1"/>
  <c r="D27" i="7"/>
  <c r="G26" i="7"/>
  <c r="H26" i="7" s="1"/>
  <c r="D26" i="7"/>
  <c r="G25" i="7"/>
  <c r="H25" i="7" s="1"/>
  <c r="D25" i="7"/>
  <c r="G24" i="7"/>
  <c r="H24" i="7" s="1"/>
  <c r="D24" i="7"/>
  <c r="G23" i="7"/>
  <c r="H23" i="7" s="1"/>
  <c r="D23" i="7"/>
  <c r="G22" i="7"/>
  <c r="H22" i="7" s="1"/>
  <c r="D22" i="7"/>
  <c r="G21" i="7"/>
  <c r="H21" i="7" s="1"/>
  <c r="D21" i="7"/>
  <c r="G20" i="7"/>
  <c r="H20" i="7" s="1"/>
  <c r="D20" i="7"/>
  <c r="G19" i="7"/>
  <c r="H19" i="7" s="1"/>
  <c r="D19" i="7"/>
  <c r="G18" i="7"/>
  <c r="H18" i="7" s="1"/>
  <c r="D18" i="7"/>
  <c r="G17" i="7"/>
  <c r="D17" i="7"/>
  <c r="G16" i="7"/>
  <c r="H16" i="7" s="1"/>
  <c r="D16" i="7"/>
  <c r="G15" i="7"/>
  <c r="H15" i="7" s="1"/>
  <c r="D15" i="7"/>
  <c r="G14" i="7"/>
  <c r="H14" i="7" s="1"/>
  <c r="D14" i="7"/>
  <c r="G13" i="7"/>
  <c r="H13" i="7" s="1"/>
  <c r="D13" i="7"/>
  <c r="G12" i="7"/>
  <c r="H12" i="7" s="1"/>
  <c r="D12" i="7"/>
  <c r="G11" i="7"/>
  <c r="H11" i="7" s="1"/>
  <c r="D11" i="7"/>
  <c r="G10" i="7"/>
  <c r="D10" i="7"/>
  <c r="G9" i="7"/>
  <c r="D9" i="7"/>
  <c r="G8" i="7"/>
  <c r="D8" i="7"/>
  <c r="G7" i="7"/>
  <c r="D7" i="7"/>
  <c r="G6" i="7"/>
  <c r="D6" i="7"/>
  <c r="E3" i="7"/>
  <c r="C3" i="7"/>
  <c r="H17" i="7" l="1"/>
  <c r="I11" i="7"/>
  <c r="J11" i="7"/>
  <c r="J15" i="7"/>
  <c r="I15" i="7"/>
  <c r="I19" i="7"/>
  <c r="J19" i="7"/>
  <c r="J23" i="7"/>
  <c r="I23" i="7"/>
  <c r="J25" i="7"/>
  <c r="I25" i="7"/>
  <c r="J29" i="7"/>
  <c r="I29" i="7"/>
  <c r="I35" i="7"/>
  <c r="J35" i="7"/>
  <c r="J14" i="7"/>
  <c r="I14" i="7"/>
  <c r="J18" i="7"/>
  <c r="I18" i="7"/>
  <c r="I22" i="7"/>
  <c r="J22" i="7"/>
  <c r="J28" i="7"/>
  <c r="I28" i="7"/>
  <c r="J32" i="7"/>
  <c r="I32" i="7"/>
  <c r="J13" i="7"/>
  <c r="I13" i="7"/>
  <c r="J17" i="7"/>
  <c r="I17" i="7"/>
  <c r="J21" i="7"/>
  <c r="I21" i="7"/>
  <c r="I27" i="7"/>
  <c r="J27" i="7"/>
  <c r="J31" i="7"/>
  <c r="I31" i="7"/>
  <c r="J33" i="7"/>
  <c r="I33" i="7"/>
  <c r="J12" i="7"/>
  <c r="I12" i="7"/>
  <c r="J16" i="7"/>
  <c r="I16" i="7"/>
  <c r="J20" i="7"/>
  <c r="I20" i="7"/>
  <c r="J24" i="7"/>
  <c r="I24" i="7"/>
  <c r="J26" i="7"/>
  <c r="I26" i="7"/>
  <c r="J30" i="7"/>
  <c r="I30" i="7"/>
  <c r="J34" i="7"/>
  <c r="I34" i="7"/>
  <c r="O11" i="7"/>
  <c r="O19" i="7"/>
  <c r="O25" i="7"/>
  <c r="O31" i="7"/>
  <c r="O35" i="7"/>
  <c r="O13" i="7"/>
  <c r="O17" i="7"/>
  <c r="O23" i="7"/>
  <c r="O29" i="7"/>
  <c r="O33" i="7"/>
  <c r="O12" i="7"/>
  <c r="O16" i="7"/>
  <c r="O20" i="7"/>
  <c r="O24" i="7"/>
  <c r="O28" i="7"/>
  <c r="O30" i="7"/>
  <c r="O34" i="7"/>
  <c r="O15" i="7"/>
  <c r="O21" i="7"/>
  <c r="O27" i="7"/>
  <c r="H6" i="7"/>
  <c r="O14" i="7"/>
  <c r="O18" i="7"/>
  <c r="O22" i="7"/>
  <c r="O26" i="7"/>
  <c r="O32" i="7"/>
  <c r="F6" i="7"/>
  <c r="E6" i="7"/>
  <c r="J42" i="7"/>
  <c r="J43" i="7"/>
  <c r="J44" i="7"/>
  <c r="J45" i="7"/>
  <c r="L35" i="7"/>
  <c r="L17" i="7"/>
  <c r="N23" i="7"/>
  <c r="L31" i="7"/>
  <c r="N21" i="7"/>
  <c r="L30" i="7"/>
  <c r="N15" i="7"/>
  <c r="L29" i="7"/>
  <c r="L33" i="7"/>
  <c r="N13" i="7"/>
  <c r="N19" i="7"/>
  <c r="N27" i="7"/>
  <c r="L27" i="7"/>
  <c r="L25" i="7"/>
  <c r="N25" i="7"/>
  <c r="L11" i="7"/>
  <c r="N11" i="7"/>
  <c r="K27" i="7"/>
  <c r="N31" i="7"/>
  <c r="N17" i="7"/>
  <c r="K19" i="7"/>
  <c r="L19" i="7"/>
  <c r="H9" i="7"/>
  <c r="M29" i="7"/>
  <c r="N29" i="7"/>
  <c r="L13" i="7"/>
  <c r="L21" i="7"/>
  <c r="M33" i="7"/>
  <c r="L15" i="7"/>
  <c r="L23" i="7"/>
  <c r="N33" i="7"/>
  <c r="M35" i="7"/>
  <c r="H8" i="7"/>
  <c r="H10" i="7"/>
  <c r="M31" i="7"/>
  <c r="N35" i="7"/>
  <c r="M12" i="7"/>
  <c r="N12" i="7"/>
  <c r="L12" i="7"/>
  <c r="M14" i="7"/>
  <c r="N14" i="7"/>
  <c r="L14" i="7"/>
  <c r="M16" i="7"/>
  <c r="N16" i="7"/>
  <c r="L16" i="7"/>
  <c r="M18" i="7"/>
  <c r="N18" i="7"/>
  <c r="L18" i="7"/>
  <c r="M20" i="7"/>
  <c r="N20" i="7"/>
  <c r="L20" i="7"/>
  <c r="M22" i="7"/>
  <c r="N22" i="7"/>
  <c r="L22" i="7"/>
  <c r="M24" i="7"/>
  <c r="N24" i="7"/>
  <c r="L24" i="7"/>
  <c r="M26" i="7"/>
  <c r="N26" i="7"/>
  <c r="L26" i="7"/>
  <c r="N28" i="7"/>
  <c r="M28" i="7"/>
  <c r="L28" i="7"/>
  <c r="N32" i="7"/>
  <c r="M32" i="7"/>
  <c r="G37" i="7"/>
  <c r="H7" i="7"/>
  <c r="M11" i="7"/>
  <c r="M13" i="7"/>
  <c r="M15" i="7"/>
  <c r="M17" i="7"/>
  <c r="M19" i="7"/>
  <c r="M21" i="7"/>
  <c r="M23" i="7"/>
  <c r="M25" i="7"/>
  <c r="M27" i="7"/>
  <c r="N30" i="7"/>
  <c r="M30" i="7"/>
  <c r="L32" i="7"/>
  <c r="N34" i="7"/>
  <c r="M34" i="7"/>
  <c r="L34" i="7"/>
  <c r="J8" i="7" l="1"/>
  <c r="I8" i="7"/>
  <c r="J10" i="7"/>
  <c r="I10" i="7"/>
  <c r="J6" i="7"/>
  <c r="I6" i="7"/>
  <c r="J9" i="7"/>
  <c r="I9" i="7"/>
  <c r="O6" i="7"/>
  <c r="J7" i="7"/>
  <c r="I7" i="7"/>
  <c r="O8" i="7"/>
  <c r="O7" i="7"/>
  <c r="O9" i="7"/>
  <c r="O10" i="7"/>
  <c r="M8" i="7"/>
  <c r="M9" i="7"/>
  <c r="K26" i="7"/>
  <c r="K16" i="7"/>
  <c r="K35" i="7"/>
  <c r="K25" i="7"/>
  <c r="L9" i="7"/>
  <c r="K11" i="7"/>
  <c r="N9" i="7"/>
  <c r="K34" i="7"/>
  <c r="K30" i="7"/>
  <c r="H37" i="7"/>
  <c r="K6" i="7"/>
  <c r="M10" i="7"/>
  <c r="N8" i="7"/>
  <c r="K15" i="7"/>
  <c r="K9" i="7"/>
  <c r="L10" i="7"/>
  <c r="K32" i="7"/>
  <c r="K28" i="7"/>
  <c r="K20" i="7"/>
  <c r="K13" i="7"/>
  <c r="K23" i="7"/>
  <c r="K12" i="7"/>
  <c r="K33" i="7"/>
  <c r="K22" i="7"/>
  <c r="K21" i="7"/>
  <c r="K18" i="7"/>
  <c r="K31" i="7"/>
  <c r="K29" i="7"/>
  <c r="K24" i="7"/>
  <c r="K14" i="7"/>
  <c r="K17" i="7"/>
  <c r="L8" i="7"/>
  <c r="K8" i="7"/>
  <c r="N10" i="7"/>
  <c r="K10" i="7"/>
  <c r="M6" i="7"/>
  <c r="N6" i="7"/>
  <c r="L6" i="7"/>
  <c r="K7" i="7"/>
  <c r="N7" i="7"/>
  <c r="M7" i="7"/>
  <c r="L7" i="7"/>
  <c r="I37" i="7" l="1"/>
  <c r="N42" i="7" s="1"/>
  <c r="J37" i="7"/>
  <c r="O43" i="7" s="1"/>
  <c r="O37" i="7"/>
  <c r="I43" i="7" s="1"/>
  <c r="N44" i="7"/>
  <c r="N37" i="7"/>
  <c r="K37" i="7"/>
  <c r="M37" i="7"/>
  <c r="L37" i="7"/>
  <c r="K43" i="7" l="1"/>
  <c r="K42" i="7"/>
  <c r="N43" i="7"/>
  <c r="N45" i="7"/>
  <c r="O42" i="7"/>
  <c r="O45" i="7"/>
  <c r="O44" i="7"/>
  <c r="I45" i="7"/>
  <c r="I44" i="7"/>
  <c r="I42" i="7"/>
  <c r="K44" i="7"/>
  <c r="K45" i="7"/>
  <c r="M43" i="7"/>
  <c r="M42" i="7"/>
  <c r="M45" i="7"/>
  <c r="M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6" authorId="0" shapeId="0" xr:uid="{00000000-0006-0000-0100-000003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<sst xmlns="http://schemas.openxmlformats.org/spreadsheetml/2006/main" count="1002" uniqueCount="442">
  <si>
    <t>aNBO</t>
  </si>
  <si>
    <t>anNBO</t>
  </si>
  <si>
    <t>SUM</t>
  </si>
  <si>
    <t>DF</t>
  </si>
  <si>
    <t>Acute toxicity</t>
  </si>
  <si>
    <t>Chronic toxicity</t>
  </si>
  <si>
    <t>Degradation</t>
  </si>
  <si>
    <t>DID-no</t>
  </si>
  <si>
    <t>Ingredient name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</si>
  <si>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</si>
  <si>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</si>
  <si>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</si>
  <si>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</si>
  <si>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</si>
  <si>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</si>
  <si>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</si>
  <si>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</si>
  <si>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</si>
  <si>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</si>
  <si>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</si>
  <si>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</si>
  <si>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</si>
  <si>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</si>
  <si>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</si>
  <si>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</si>
  <si>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</si>
  <si>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</si>
  <si>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</si>
  <si>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</si>
  <si>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</si>
  <si>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</si>
  <si>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</si>
  <si>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</si>
  <si>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</si>
  <si>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</si>
  <si>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</si>
  <si>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</si>
  <si>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Zeolite                   (Insoluble Inorganic)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</si>
  <si>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</si>
  <si>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</si>
  <si>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</si>
  <si>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</si>
  <si>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</si>
  <si>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</si>
  <si>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</si>
  <si>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</si>
  <si>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</si>
  <si>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</si>
  <si>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</si>
  <si>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</si>
  <si>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</si>
  <si>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</si>
  <si>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Silicon dioxide, quartz          (Insoluble inorganic)</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</si>
  <si>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</si>
  <si>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</si>
  <si>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</si>
  <si>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</si>
  <si>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</si>
  <si>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</si>
  <si>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</si>
  <si>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</si>
  <si>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</si>
  <si>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</si>
  <si>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</si>
  <si>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</si>
  <si>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</si>
  <si>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</si>
  <si>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</si>
  <si>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</si>
  <si>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</si>
  <si>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</si>
  <si>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</si>
  <si>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</si>
  <si>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</si>
  <si>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</si>
  <si>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</si>
  <si>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</si>
  <si>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</si>
  <si>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</si>
  <si>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</si>
  <si>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</si>
  <si>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</si>
  <si>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</si>
  <si>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</si>
  <si>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</si>
  <si>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</si>
  <si>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</si>
  <si>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</si>
  <si>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</si>
  <si>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</si>
  <si>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</si>
  <si>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</si>
  <si>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</si>
  <si>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</si>
  <si>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</si>
  <si>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</si>
  <si>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</si>
  <si>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</si>
  <si>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</si>
  <si>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</si>
  <si>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</si>
  <si>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</si>
  <si>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</si>
  <si>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</si>
  <si>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</si>
  <si>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</si>
  <si>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</si>
  <si>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</si>
  <si>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</si>
  <si>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</si>
  <si>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</si>
  <si>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</si>
  <si>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</si>
  <si>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</si>
  <si>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</si>
  <si>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</si>
  <si>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</si>
  <si>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</si>
  <si>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</si>
  <si>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</si>
  <si>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</si>
  <si>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</si>
  <si>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</si>
  <si>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</si>
  <si>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Product type</t>
  </si>
  <si>
    <t>W=</t>
  </si>
  <si>
    <t>Weight (g) of primary packaging incl. label, cap, etc.</t>
  </si>
  <si>
    <t>WUR=</t>
  </si>
  <si>
    <t>Packaging</t>
  </si>
  <si>
    <t>TF(chron)</t>
  </si>
  <si>
    <t>Name of product:</t>
  </si>
  <si>
    <t>Recycled:</t>
  </si>
  <si>
    <t>Percentage of recycled material in primary packaging</t>
  </si>
  <si>
    <t>t=</t>
  </si>
  <si>
    <t>(This number may differ if packaging component is part of re-use or refill system.)</t>
  </si>
  <si>
    <t>CDV-limit (chron)</t>
  </si>
  <si>
    <t xml:space="preserve">g/g a.i. </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</si>
  <si>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</si>
  <si>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</si>
  <si>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</si>
  <si>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</si>
  <si>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</si>
  <si>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</si>
  <si>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Note that the following exceptions
 apply:</t>
  </si>
  <si>
    <t xml:space="preserve">How to calucate D = Number of doses in the </t>
  </si>
  <si>
    <t>primary packaging component:</t>
  </si>
  <si>
    <t xml:space="preserve">Example: </t>
  </si>
  <si>
    <t>Example:</t>
  </si>
  <si>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</si>
  <si>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</si>
  <si>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</si>
  <si>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</si>
  <si>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</si>
  <si>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</si>
  <si>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</si>
  <si>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</si>
  <si>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</si>
  <si>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</si>
  <si>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</si>
  <si>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</si>
  <si>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</si>
  <si>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</si>
  <si>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</si>
  <si>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</si>
  <si>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</si>
  <si>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Exemptions</t>
  </si>
  <si>
    <t>Packaging size 1:</t>
  </si>
  <si>
    <t xml:space="preserve">Product name: </t>
  </si>
  <si>
    <t>Packaging size 2:</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</si>
  <si>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chemicals (exception; perfumes and dyes are not to be split up to their ingoing chemicals).
Pollutants in raw material is not to be listed on the formula sheet; pollutants are traces of raw material production occurring in the product in concentrations of less than 0.010% (100 ppm). Chemicals added to a raw material deliberately or for a purpose are not counted as pollutants, irrespective of concentration. Impurities of over 1.0% concentration in the raw material are regarded as constituent chemicals. Chemicals/products known to be liberated by a constituent substance (e.g. formaldehyde and arylamine) are also themselves considered to be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</si>
  <si>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</si>
  <si>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</si>
  <si>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</si>
  <si>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</si>
  <si>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</si>
  <si>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</si>
  <si>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</si>
  <si>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</si>
  <si>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</si>
  <si>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</si>
  <si>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</si>
  <si>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</si>
  <si>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</si>
  <si>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</si>
  <si>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</si>
  <si>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</si>
  <si>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</si>
  <si>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</si>
  <si>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</si>
  <si>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</si>
  <si>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</si>
  <si>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</si>
  <si>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</si>
  <si>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</si>
  <si>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</si>
  <si>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</si>
  <si>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</si>
  <si>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</si>
  <si>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</si>
  <si>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</si>
  <si>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</si>
  <si>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</si>
  <si>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</si>
  <si>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</si>
  <si>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</si>
  <si>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</si>
  <si>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</si>
  <si>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</si>
  <si>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</si>
  <si>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</si>
  <si>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</si>
  <si>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</si>
  <si>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</si>
  <si>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</si>
  <si>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</si>
  <si>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</si>
  <si>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</si>
  <si>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</si>
  <si>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</si>
  <si>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</si>
  <si>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</si>
  <si>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</si>
  <si>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</si>
  <si>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</si>
  <si>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</si>
  <si>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</si>
  <si>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</si>
  <si>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</si>
  <si>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</si>
  <si>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</si>
  <si>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</si>
  <si>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</si>
  <si>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</si>
  <si>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</si>
  <si>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</si>
  <si>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</si>
  <si>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</si>
  <si>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</si>
  <si>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</si>
  <si>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</si>
  <si>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</si>
  <si>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</si>
  <si>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</si>
  <si>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</si>
  <si>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</si>
  <si>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</si>
  <si>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</si>
  <si>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</si>
  <si>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</si>
  <si>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</si>
  <si>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</si>
  <si>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</si>
  <si>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</si>
  <si>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</si>
  <si>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</si>
  <si>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</si>
  <si>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</si>
  <si>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</si>
  <si>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</si>
  <si>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</si>
  <si>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</si>
  <si>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</si>
  <si>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</si>
  <si>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</si>
  <si>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</si>
  <si>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</si>
  <si>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</si>
  <si>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</si>
  <si>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</si>
  <si>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</si>
  <si>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</si>
  <si>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</si>
  <si>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</si>
  <si>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</si>
  <si>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</si>
  <si>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</si>
  <si>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</si>
  <si>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</si>
  <si>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Iminodisuccinate (DID# 2555) can be excluded from the calculation of anNBO.</t>
  </si>
  <si>
    <t>Dosage in g/kg wash = ml/kg wash * density of product</t>
  </si>
  <si>
    <t>Heavy-Duty</t>
  </si>
  <si>
    <t>Low-Duty</t>
  </si>
  <si>
    <t>Stain removers (in-wash)</t>
  </si>
  <si>
    <t>Stain removers (pre-treatment)</t>
  </si>
  <si>
    <t>R11</t>
  </si>
  <si>
    <t>Maximum dosage</t>
  </si>
  <si>
    <t>Functional std dosis = reference dosage in g/kg laundry</t>
  </si>
  <si>
    <t>D = packaging size (ml or grams)/(functional dosage (ml or grams)</t>
  </si>
  <si>
    <t>Powder products</t>
  </si>
  <si>
    <t xml:space="preserve">500g package, functional dosage 14g/kg wash </t>
  </si>
  <si>
    <t>D = 500 g/ 14g = 35,7 functional dosages</t>
  </si>
  <si>
    <t>Number of functional std doses in primary packaging (Functional std dosis = reference dosage in g/kg laundry.)</t>
  </si>
  <si>
    <t>Chemical name of ingoing substance in the raw material</t>
  </si>
  <si>
    <t>% of the specific substance in raw material (excluding water)</t>
  </si>
  <si>
    <t>CAS# of the specific substance</t>
  </si>
  <si>
    <t>Function of the specific substance</t>
  </si>
  <si>
    <t>Classification of the specific substance</t>
  </si>
  <si>
    <t>* Cumensulphonate (DID# 2540)  can in accordance with Appendix 2 be exempted from the calculation of anNBO.</t>
  </si>
  <si>
    <t>grams phosphorous /kg wash</t>
  </si>
  <si>
    <t>Maximum phosphorous</t>
  </si>
  <si>
    <t xml:space="preserve">C1-C3 alcohols                </t>
  </si>
  <si>
    <t>--</t>
  </si>
  <si>
    <t>Hard water</t>
  </si>
  <si>
    <t>Middlehard water</t>
  </si>
  <si>
    <t>Soft water</t>
  </si>
  <si>
    <t>Heavily solied</t>
  </si>
  <si>
    <t>normally soiled</t>
  </si>
  <si>
    <t>lightly soiled</t>
  </si>
  <si>
    <t>Lightly or heavily soiled textiles</t>
  </si>
  <si>
    <t>Middlehard and hard water</t>
  </si>
  <si>
    <t>Dosage instructions</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</si>
  <si>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</si>
  <si>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</si>
  <si>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</si>
  <si>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</si>
  <si>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</si>
  <si>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</si>
  <si>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</si>
  <si>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</si>
  <si>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</si>
  <si>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</si>
  <si>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</si>
  <si>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</si>
  <si>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</si>
  <si>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</si>
  <si>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</si>
  <si>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</si>
  <si>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</si>
  <si>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</si>
  <si>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</si>
  <si>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</si>
  <si>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</si>
  <si>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</si>
  <si>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</si>
  <si>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</si>
  <si>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</si>
  <si>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</si>
  <si>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</si>
  <si>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</si>
  <si>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</si>
  <si>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</si>
  <si>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</si>
  <si>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</si>
  <si>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</si>
  <si>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</si>
  <si>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</si>
  <si>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</si>
  <si>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</si>
  <si>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</si>
  <si>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</si>
  <si>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</si>
  <si>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</si>
  <si>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</si>
  <si>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</si>
  <si>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C 12-14 Alkyl polyglycoside</t>
  </si>
  <si>
    <t>C 16-18 Alkyl polyglycoside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</si>
  <si>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</si>
  <si>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</si>
  <si>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</si>
  <si>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</si>
  <si>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</si>
  <si>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</si>
  <si>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</si>
  <si>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</si>
  <si>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</si>
  <si>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</si>
  <si>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</si>
  <si>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Ja (506-140 Blumøller)</t>
  </si>
  <si>
    <t xml:space="preserve">Fatty acids, C≥14-C≤22 (even numbered) (Remark: soap is listed in DID 2025)    </t>
  </si>
  <si>
    <t>Fatty acid, C≥6-C≤12 methyl ester</t>
  </si>
  <si>
    <t>JA (526-115 Alpha)</t>
  </si>
  <si>
    <t>Cetyl Alcohol and Cetearyl Alcohol</t>
  </si>
  <si>
    <t xml:space="preserve">Calcium- and sodium chloride </t>
  </si>
  <si>
    <t>Ja, Bilag 4 (517-044 Dalli)</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</si>
  <si>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</si>
  <si>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</si>
  <si>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</si>
  <si>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</si>
  <si>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</si>
  <si>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</si>
  <si>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</si>
  <si>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</si>
  <si>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</si>
  <si>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</si>
  <si>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Sheet "Formula" Version 20-12-2016</t>
  </si>
  <si>
    <t>Detergents Ingredients Database, version 2016</t>
  </si>
  <si>
    <t>Non-ionic surfactants (****)</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</si>
  <si>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</si>
  <si>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</si>
  <si>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</si>
  <si>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</si>
  <si>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</si>
  <si>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</si>
  <si>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Preservatives (****)</t>
  </si>
  <si>
    <t>Other ingredients (****)</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</si>
  <si>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</si>
  <si>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</si>
  <si>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</si>
  <si>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</si>
  <si>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</si>
  <si>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Recommended dosage in grams/kg wash</t>
  </si>
  <si>
    <t>In the raw material write the percentage of substances containing phosphorous</t>
  </si>
  <si>
    <t>In the raw materialWrite the percentage of subsatances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</si>
  <si>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</si>
  <si>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</si>
  <si>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</si>
  <si>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</si>
  <si>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Do you have appendix 3 for this  raw material?</t>
  </si>
  <si>
    <t>Do you have MSDS for this  raw material?</t>
  </si>
  <si>
    <t>Recommended dosage (grams):</t>
  </si>
  <si>
    <t xml:space="preserve">WUR Laundry detergents in plastic-based* packaging </t>
  </si>
  <si>
    <t>WUR Stain removers in plastic-based* packaging</t>
  </si>
  <si>
    <t>*Packaging made of more than 90% plastic.</t>
  </si>
  <si>
    <t>WUR All products in paper-based** packaging</t>
  </si>
  <si>
    <t>**Packaging made of more than 90% paper/cardboard.</t>
  </si>
  <si>
    <t>If the ingredient does not have a DID-number, also fill in column E, F, I and J</t>
  </si>
  <si>
    <t xml:space="preserve">F  Degradability ** </t>
  </si>
  <si>
    <t>I   Amount not aerobic biodegradable organic substance per functional unit (solution). If ingredient is not on DID-list; if ingredient is aerobic biodegradable fill in "0", if ingredient is not aerobic biodegradable copy amount from column (I).</t>
  </si>
  <si>
    <t>J  Amount not anaerobic biodegradable organic substance per functional unit (solution). If ingredient is not on DID-list; if ingredient is anaerobic biodegradable fill in "0", if ingredient is not anaerobic bio     degradable copy amount from column (I).</t>
  </si>
  <si>
    <t>E Lowest toxicity value / safety factor *</t>
  </si>
  <si>
    <t>∑ H410*100 + H411 *10 + H412</t>
  </si>
  <si>
    <t>∑ H410</t>
  </si>
  <si>
    <t>∑ H411</t>
  </si>
  <si>
    <r>
      <rPr>
        <sz val="8"/>
        <rFont val="Calibri"/>
        <family val="2"/>
      </rPr>
      <t xml:space="preserve">∑ </t>
    </r>
    <r>
      <rPr>
        <sz val="8"/>
        <rFont val="Arial"/>
        <family val="2"/>
      </rPr>
      <t>H412</t>
    </r>
  </si>
  <si>
    <t xml:space="preserve">500g package, functional dosage 10g/kg wash </t>
  </si>
  <si>
    <t>D = 500 g/ 10g = 50 functional dosages</t>
  </si>
  <si>
    <t>O8</t>
  </si>
  <si>
    <t>O10</t>
  </si>
  <si>
    <t>Density of product:</t>
  </si>
  <si>
    <t>g/ml</t>
  </si>
  <si>
    <t>O11</t>
  </si>
  <si>
    <t>O12</t>
  </si>
  <si>
    <t>O13</t>
  </si>
  <si>
    <t>Packaging materials used in the product</t>
  </si>
  <si>
    <t>Bottle/box/container</t>
  </si>
  <si>
    <t>Label</t>
  </si>
  <si>
    <t>Closure/pump</t>
  </si>
  <si>
    <t>Other</t>
  </si>
  <si>
    <t>Description</t>
  </si>
  <si>
    <t>Material</t>
  </si>
  <si>
    <t>Producer</t>
  </si>
  <si>
    <t>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</si>
</sst>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00"/>
    <numFmt numFmtId="167" formatCode="0.00000"/>
    <numFmt numFmtId="168" formatCode="_(* #,##0.00_);_(* \(#,##0.00\);_(* &quot;-&quot;??_);_(@_)"/>
    <numFmt numFmtId="169" formatCode="0.0000"/>
    <numFmt numFmtId="170" formatCode="0.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i/>
      <sz val="10"/>
      <name val="Arial"/>
      <family val="2"/>
    </font>
    <font>
      <sz val="8"/>
      <name val="Arial"/>
      <family val="2"/>
    </font>
    <font>
      <b/>
      <sz val="14"/>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0"/>
      <color theme="0"/>
      <name val="Arial"/>
      <family val="2"/>
    </font>
    <font>
      <i/>
      <sz val="1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19">
    <xf numFmtId="0" fontId="0" fillId="0" borderId="0"/>
    <xf numFmtId="0" fontId="22" fillId="0" borderId="0"/>
    <xf numFmtId="0" fontId="21" fillId="0" borderId="0"/>
    <xf numFmtId="0" fontId="18" fillId="3" borderId="0" applyNumberFormat="0" applyBorder="0" applyAlignment="0" applyProtection="0"/>
    <xf numFmtId="0" fontId="18" fillId="4" borderId="0" applyNumberFormat="0" applyBorder="0" applyAlignment="0" applyProtection="0"/>
    <xf numFmtId="0" fontId="27" fillId="0" borderId="48" applyNumberFormat="0" applyFill="0" applyAlignment="0" applyProtection="0"/>
    <xf numFmtId="0" fontId="28" fillId="0" borderId="49" applyNumberFormat="0" applyFill="0" applyAlignment="0" applyProtection="0"/>
    <xf numFmtId="0" fontId="29" fillId="5" borderId="50" applyNumberFormat="0" applyAlignment="0" applyProtection="0"/>
    <xf numFmtId="0" fontId="16" fillId="6" borderId="0" applyNumberFormat="0" applyBorder="0" applyAlignment="0" applyProtection="0"/>
    <xf numFmtId="0" fontId="21" fillId="0" borderId="0"/>
    <xf numFmtId="0" fontId="37" fillId="0" borderId="0" applyNumberFormat="0" applyFill="0" applyBorder="0" applyAlignment="0" applyProtection="0">
      <alignment vertical="top"/>
      <protection locked="0"/>
    </xf>
    <xf numFmtId="0" fontId="12" fillId="0" borderId="0"/>
    <xf numFmtId="168"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1" fillId="0" borderId="14">
      <alignment horizontal="left"/>
    </xf>
    <xf numFmtId="0" fontId="38" fillId="0" borderId="14">
      <alignment horizontal="left"/>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2" fillId="0" borderId="0" applyNumberFormat="0" applyFill="0" applyBorder="0" applyAlignment="0" applyProtection="0"/>
    <xf numFmtId="0" fontId="3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1" fillId="0" borderId="0"/>
    <xf numFmtId="0" fontId="12" fillId="0" borderId="0"/>
    <xf numFmtId="0" fontId="12" fillId="0" borderId="0"/>
    <xf numFmtId="0" fontId="12" fillId="0" borderId="0"/>
    <xf numFmtId="0" fontId="44" fillId="0" borderId="0"/>
    <xf numFmtId="0" fontId="38" fillId="0" borderId="0"/>
    <xf numFmtId="0" fontId="12" fillId="0" borderId="0"/>
    <xf numFmtId="0" fontId="22" fillId="0" borderId="0"/>
    <xf numFmtId="0" fontId="22" fillId="0" borderId="0"/>
    <xf numFmtId="0" fontId="45"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22" fillId="0" borderId="0"/>
  </cellStyleXfs>
  <cellXfs count="363">
    <xf numFmtId="0" fontId="0" fillId="0" borderId="0" xfId="0"/>
    <xf numFmtId="0" fontId="19" fillId="0" borderId="0" xfId="0" applyFont="1"/>
    <xf numFmtId="0" fontId="19" fillId="2" borderId="2" xfId="0" applyFont="1" applyFill="1" applyBorder="1"/>
    <xf numFmtId="0" fontId="19" fillId="2" borderId="3" xfId="0" applyFont="1" applyFill="1" applyBorder="1"/>
    <xf numFmtId="0" fontId="22" fillId="2" borderId="3" xfId="0" applyFont="1" applyFill="1" applyBorder="1"/>
    <xf numFmtId="0" fontId="22" fillId="2" borderId="4" xfId="0" applyFont="1" applyFill="1" applyBorder="1"/>
    <xf numFmtId="0" fontId="22" fillId="2" borderId="6" xfId="0" applyFont="1" applyFill="1" applyBorder="1" applyAlignment="1">
      <alignment horizontal="left" vertical="top" wrapText="1"/>
    </xf>
    <xf numFmtId="0" fontId="22" fillId="2" borderId="6" xfId="0" applyFont="1" applyFill="1" applyBorder="1" applyAlignment="1">
      <alignment horizontal="left" vertical="top"/>
    </xf>
    <xf numFmtId="0" fontId="33" fillId="9" borderId="51" xfId="7" applyFont="1" applyFill="1" applyBorder="1"/>
    <xf numFmtId="0" fontId="34" fillId="9" borderId="0" xfId="3" applyFont="1" applyFill="1" applyAlignment="1">
      <alignment wrapText="1"/>
    </xf>
    <xf numFmtId="0" fontId="13" fillId="9" borderId="0" xfId="3" applyFont="1" applyFill="1" applyAlignment="1">
      <alignment wrapText="1"/>
    </xf>
    <xf numFmtId="0" fontId="18" fillId="9" borderId="0" xfId="3" applyFill="1"/>
    <xf numFmtId="0" fontId="30" fillId="9" borderId="0" xfId="3" applyFont="1" applyFill="1" applyAlignment="1">
      <alignment wrapText="1"/>
    </xf>
    <xf numFmtId="0" fontId="18" fillId="9" borderId="0" xfId="3" applyFill="1" applyAlignment="1">
      <alignment wrapText="1"/>
    </xf>
    <xf numFmtId="0" fontId="17" fillId="9" borderId="0" xfId="3" applyFont="1" applyFill="1" applyAlignment="1">
      <alignment wrapText="1"/>
    </xf>
    <xf numFmtId="0" fontId="14" fillId="7" borderId="47" xfId="4" applyFont="1" applyFill="1" applyBorder="1" applyAlignment="1">
      <alignment wrapText="1"/>
    </xf>
    <xf numFmtId="0" fontId="16" fillId="7" borderId="6" xfId="4" applyFont="1" applyFill="1" applyBorder="1" applyAlignment="1">
      <alignment wrapText="1"/>
    </xf>
    <xf numFmtId="0" fontId="15" fillId="7" borderId="6" xfId="4" applyFont="1" applyFill="1" applyBorder="1" applyAlignment="1">
      <alignment wrapText="1"/>
    </xf>
    <xf numFmtId="0" fontId="18" fillId="7" borderId="6" xfId="4" applyFill="1" applyBorder="1" applyAlignment="1">
      <alignment wrapText="1"/>
    </xf>
    <xf numFmtId="0" fontId="13" fillId="7" borderId="6" xfId="4" applyFont="1" applyFill="1" applyBorder="1" applyAlignment="1">
      <alignment wrapText="1"/>
    </xf>
    <xf numFmtId="0" fontId="18" fillId="7" borderId="47" xfId="4" applyFill="1" applyBorder="1"/>
    <xf numFmtId="0" fontId="18" fillId="7" borderId="6" xfId="4" applyFill="1" applyBorder="1"/>
    <xf numFmtId="0" fontId="13" fillId="8" borderId="47" xfId="8" applyFont="1" applyFill="1" applyBorder="1" applyAlignment="1">
      <alignment wrapText="1"/>
    </xf>
    <xf numFmtId="0" fontId="16" fillId="8" borderId="6" xfId="8" applyFill="1" applyBorder="1" applyAlignment="1">
      <alignment wrapText="1"/>
    </xf>
    <xf numFmtId="0" fontId="15" fillId="8" borderId="6" xfId="8" applyFont="1" applyFill="1" applyBorder="1" applyAlignment="1">
      <alignment wrapText="1"/>
    </xf>
    <xf numFmtId="0" fontId="16" fillId="8" borderId="47" xfId="8" applyFill="1" applyBorder="1"/>
    <xf numFmtId="0" fontId="16" fillId="8" borderId="6" xfId="8" applyFill="1" applyBorder="1"/>
    <xf numFmtId="0" fontId="13" fillId="8" borderId="6" xfId="8" applyFont="1" applyFill="1" applyBorder="1"/>
    <xf numFmtId="9" fontId="16" fillId="8" borderId="47" xfId="8" applyNumberFormat="1" applyFill="1" applyBorder="1"/>
    <xf numFmtId="9" fontId="16" fillId="8" borderId="6" xfId="8" applyNumberFormat="1" applyFill="1" applyBorder="1"/>
    <xf numFmtId="9" fontId="15" fillId="8" borderId="6" xfId="8" applyNumberFormat="1" applyFont="1" applyFill="1" applyBorder="1"/>
    <xf numFmtId="0" fontId="22" fillId="9" borderId="0" xfId="0" applyFont="1" applyFill="1" applyAlignment="1">
      <alignment vertical="top" wrapText="1"/>
    </xf>
    <xf numFmtId="0" fontId="22" fillId="9" borderId="0" xfId="0" applyFont="1" applyFill="1" applyAlignment="1">
      <alignment wrapText="1"/>
    </xf>
    <xf numFmtId="0" fontId="0" fillId="9" borderId="0" xfId="0" applyFill="1"/>
    <xf numFmtId="0" fontId="35" fillId="9" borderId="48" xfId="5" applyFont="1" applyFill="1" applyAlignment="1">
      <alignment vertical="top" wrapText="1"/>
    </xf>
    <xf numFmtId="0" fontId="35" fillId="9" borderId="48" xfId="5" applyFont="1" applyFill="1"/>
    <xf numFmtId="0" fontId="33" fillId="9" borderId="49" xfId="6" applyFont="1" applyFill="1" applyAlignment="1">
      <alignment wrapText="1"/>
    </xf>
    <xf numFmtId="0" fontId="22"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2" fillId="7" borderId="6" xfId="0" applyFont="1" applyFill="1" applyBorder="1" applyAlignment="1">
      <alignment horizontal="left"/>
    </xf>
    <xf numFmtId="165" fontId="0" fillId="7" borderId="6" xfId="0" applyNumberFormat="1" applyFill="1" applyBorder="1"/>
    <xf numFmtId="0" fontId="19" fillId="7" borderId="6" xfId="0" applyFont="1" applyFill="1" applyBorder="1"/>
    <xf numFmtId="0" fontId="19" fillId="9" borderId="0" xfId="0" applyFont="1" applyFill="1" applyAlignment="1">
      <alignment horizontal="centerContinuous"/>
    </xf>
    <xf numFmtId="0" fontId="19" fillId="9" borderId="0" xfId="0" applyFont="1" applyFill="1" applyAlignment="1">
      <alignment horizontal="right"/>
    </xf>
    <xf numFmtId="0" fontId="19" fillId="9" borderId="0" xfId="0" applyFont="1" applyFill="1" applyAlignment="1">
      <alignment horizontal="left"/>
    </xf>
    <xf numFmtId="0" fontId="0" fillId="9" borderId="6" xfId="0" applyFill="1" applyBorder="1"/>
    <xf numFmtId="0" fontId="22" fillId="9" borderId="0" xfId="0" applyFont="1" applyFill="1" applyAlignment="1">
      <alignment horizontal="center" wrapText="1"/>
    </xf>
    <xf numFmtId="0" fontId="0" fillId="9" borderId="0" xfId="0" applyFill="1" applyAlignment="1">
      <alignment horizontal="center"/>
    </xf>
    <xf numFmtId="0" fontId="24" fillId="9" borderId="0" xfId="0" applyFont="1" applyFill="1" applyAlignment="1">
      <alignment horizontal="center" wrapText="1"/>
    </xf>
    <xf numFmtId="0" fontId="0" fillId="9" borderId="6" xfId="0" applyFill="1" applyBorder="1" applyAlignment="1">
      <alignment horizontal="center"/>
    </xf>
    <xf numFmtId="0" fontId="19" fillId="9" borderId="1" xfId="0" applyFont="1" applyFill="1" applyBorder="1"/>
    <xf numFmtId="0" fontId="0" fillId="9" borderId="1" xfId="0" applyFill="1" applyBorder="1"/>
    <xf numFmtId="166" fontId="19" fillId="9" borderId="1" xfId="0" applyNumberFormat="1" applyFont="1" applyFill="1" applyBorder="1" applyAlignment="1">
      <alignment horizontal="center"/>
    </xf>
    <xf numFmtId="1" fontId="20" fillId="9" borderId="1" xfId="0" applyNumberFormat="1" applyFont="1" applyFill="1" applyBorder="1" applyAlignment="1">
      <alignment horizontal="center"/>
    </xf>
    <xf numFmtId="166" fontId="20" fillId="9" borderId="1" xfId="0" applyNumberFormat="1" applyFont="1" applyFill="1" applyBorder="1" applyAlignment="1">
      <alignment horizontal="center"/>
    </xf>
    <xf numFmtId="0" fontId="19" fillId="9" borderId="0" xfId="0" applyFont="1" applyFill="1"/>
    <xf numFmtId="2" fontId="19" fillId="9" borderId="0" xfId="0" applyNumberFormat="1" applyFont="1" applyFill="1" applyAlignment="1">
      <alignment horizontal="center"/>
    </xf>
    <xf numFmtId="1" fontId="20" fillId="9" borderId="0" xfId="0" applyNumberFormat="1" applyFont="1" applyFill="1" applyAlignment="1">
      <alignment horizontal="center"/>
    </xf>
    <xf numFmtId="2" fontId="20" fillId="9" borderId="0" xfId="0" applyNumberFormat="1" applyFont="1" applyFill="1" applyAlignment="1">
      <alignment horizontal="center"/>
    </xf>
    <xf numFmtId="0" fontId="20" fillId="9" borderId="0" xfId="0" applyFont="1" applyFill="1"/>
    <xf numFmtId="0" fontId="0" fillId="9" borderId="15" xfId="0" applyFill="1" applyBorder="1"/>
    <xf numFmtId="0" fontId="0" fillId="9" borderId="41" xfId="0" applyFill="1" applyBorder="1"/>
    <xf numFmtId="0" fontId="0" fillId="9" borderId="22" xfId="0" applyFill="1" applyBorder="1"/>
    <xf numFmtId="0" fontId="19" fillId="9" borderId="46" xfId="0" applyFont="1" applyFill="1" applyBorder="1" applyAlignment="1">
      <alignment horizontal="left"/>
    </xf>
    <xf numFmtId="0" fontId="0" fillId="9" borderId="44" xfId="0" applyFill="1" applyBorder="1"/>
    <xf numFmtId="0" fontId="19" fillId="9" borderId="12" xfId="0" applyFont="1" applyFill="1" applyBorder="1" applyAlignment="1">
      <alignment horizontal="left"/>
    </xf>
    <xf numFmtId="0" fontId="22" fillId="9" borderId="15" xfId="0" applyFont="1" applyFill="1" applyBorder="1"/>
    <xf numFmtId="0" fontId="0" fillId="9" borderId="46" xfId="0" applyFill="1" applyBorder="1"/>
    <xf numFmtId="0" fontId="12" fillId="8" borderId="6" xfId="8" applyFont="1" applyFill="1" applyBorder="1" applyAlignment="1">
      <alignment wrapText="1"/>
    </xf>
    <xf numFmtId="0" fontId="34" fillId="7" borderId="6" xfId="4" applyFont="1" applyFill="1" applyBorder="1" applyAlignment="1">
      <alignment wrapText="1"/>
    </xf>
    <xf numFmtId="0" fontId="34" fillId="8" borderId="6" xfId="8" applyFont="1" applyFill="1" applyBorder="1" applyAlignment="1">
      <alignment wrapText="1"/>
    </xf>
    <xf numFmtId="0" fontId="11" fillId="9" borderId="0" xfId="3" applyFont="1" applyFill="1" applyAlignment="1">
      <alignment wrapText="1"/>
    </xf>
    <xf numFmtId="0" fontId="22" fillId="9" borderId="0" xfId="0" applyFont="1" applyFill="1" applyAlignment="1">
      <alignment horizontal="center"/>
    </xf>
    <xf numFmtId="165" fontId="19" fillId="9" borderId="6" xfId="0" applyNumberFormat="1" applyFont="1" applyFill="1" applyBorder="1" applyAlignment="1">
      <alignment horizontal="center" wrapText="1"/>
    </xf>
    <xf numFmtId="0" fontId="20" fillId="9" borderId="6" xfId="0" applyFont="1" applyFill="1" applyBorder="1" applyAlignment="1">
      <alignment horizontal="center" wrapText="1"/>
    </xf>
    <xf numFmtId="0" fontId="33" fillId="9" borderId="51" xfId="7" applyFont="1" applyFill="1" applyBorder="1" applyAlignment="1">
      <alignment wrapText="1"/>
    </xf>
    <xf numFmtId="165" fontId="22" fillId="9" borderId="0" xfId="0" applyNumberFormat="1" applyFont="1" applyFill="1"/>
    <xf numFmtId="166" fontId="0" fillId="9" borderId="0" xfId="0" applyNumberFormat="1" applyFill="1" applyAlignment="1">
      <alignment horizontal="center"/>
    </xf>
    <xf numFmtId="2" fontId="0" fillId="9" borderId="0" xfId="0" applyNumberFormat="1" applyFill="1" applyAlignment="1">
      <alignment horizontal="center"/>
    </xf>
    <xf numFmtId="165" fontId="0" fillId="9" borderId="0" xfId="0" applyNumberFormat="1" applyFill="1" applyAlignment="1">
      <alignment horizontal="center"/>
    </xf>
    <xf numFmtId="165" fontId="22" fillId="7" borderId="6" xfId="0" applyNumberFormat="1" applyFont="1" applyFill="1" applyBorder="1" applyAlignment="1">
      <alignment horizontal="center"/>
    </xf>
    <xf numFmtId="1" fontId="22" fillId="7" borderId="6" xfId="0" applyNumberFormat="1" applyFont="1" applyFill="1" applyBorder="1" applyAlignment="1">
      <alignment horizontal="center"/>
    </xf>
    <xf numFmtId="0" fontId="22" fillId="0" borderId="0" xfId="0" applyFont="1" applyAlignment="1">
      <alignment horizontal="left"/>
    </xf>
    <xf numFmtId="0" fontId="10" fillId="9" borderId="0" xfId="3" applyFont="1" applyFill="1" applyAlignment="1">
      <alignment wrapText="1"/>
    </xf>
    <xf numFmtId="0" fontId="0" fillId="9" borderId="0" xfId="0" applyFill="1" applyAlignment="1">
      <alignment vertical="top" wrapText="1"/>
    </xf>
    <xf numFmtId="0" fontId="0" fillId="9" borderId="44" xfId="0" applyFill="1" applyBorder="1" applyAlignment="1">
      <alignment vertical="top" wrapText="1"/>
    </xf>
    <xf numFmtId="0" fontId="22" fillId="9" borderId="46" xfId="0" applyFont="1" applyFill="1" applyBorder="1" applyAlignment="1">
      <alignment vertical="top"/>
    </xf>
    <xf numFmtId="0" fontId="0" fillId="9" borderId="0" xfId="0" applyFill="1" applyAlignment="1">
      <alignment vertical="top"/>
    </xf>
    <xf numFmtId="0" fontId="22" fillId="9" borderId="46" xfId="0" applyFont="1" applyFill="1" applyBorder="1"/>
    <xf numFmtId="0" fontId="0" fillId="9" borderId="12" xfId="0" applyFill="1" applyBorder="1" applyAlignment="1">
      <alignment vertical="top" wrapText="1"/>
    </xf>
    <xf numFmtId="0" fontId="0" fillId="9" borderId="1" xfId="0" applyFill="1" applyBorder="1" applyAlignment="1">
      <alignment vertical="top" wrapText="1"/>
    </xf>
    <xf numFmtId="0" fontId="0" fillId="9" borderId="45" xfId="0" applyFill="1" applyBorder="1" applyAlignment="1">
      <alignment vertical="top" wrapText="1"/>
    </xf>
    <xf numFmtId="166" fontId="22" fillId="7" borderId="6" xfId="0" applyNumberFormat="1" applyFont="1" applyFill="1" applyBorder="1" applyAlignment="1">
      <alignment horizontal="center"/>
    </xf>
    <xf numFmtId="169" fontId="22" fillId="7" borderId="6" xfId="0" applyNumberFormat="1" applyFont="1" applyFill="1" applyBorder="1" applyAlignment="1">
      <alignment horizontal="center"/>
    </xf>
    <xf numFmtId="0" fontId="19" fillId="9" borderId="6" xfId="0" applyFont="1" applyFill="1" applyBorder="1"/>
    <xf numFmtId="165" fontId="20" fillId="9" borderId="6" xfId="0" applyNumberFormat="1" applyFont="1" applyFill="1" applyBorder="1"/>
    <xf numFmtId="170" fontId="16" fillId="8" borderId="47" xfId="8" applyNumberFormat="1" applyFill="1" applyBorder="1"/>
    <xf numFmtId="170" fontId="16" fillId="8" borderId="6" xfId="8" applyNumberFormat="1" applyFill="1" applyBorder="1"/>
    <xf numFmtId="166" fontId="0" fillId="7" borderId="6" xfId="0" applyNumberFormat="1" applyFill="1" applyBorder="1" applyAlignment="1">
      <alignment horizontal="center"/>
    </xf>
    <xf numFmtId="0" fontId="9" fillId="0" borderId="0" xfId="117"/>
    <xf numFmtId="0" fontId="22" fillId="9" borderId="0" xfId="117" applyFont="1" applyFill="1" applyAlignment="1">
      <alignment horizontal="left"/>
    </xf>
    <xf numFmtId="0" fontId="22" fillId="9" borderId="18" xfId="117" quotePrefix="1" applyFont="1" applyFill="1" applyBorder="1" applyAlignment="1">
      <alignment horizontal="center"/>
    </xf>
    <xf numFmtId="0" fontId="22" fillId="9" borderId="19" xfId="117" quotePrefix="1" applyFont="1" applyFill="1" applyBorder="1" applyAlignment="1">
      <alignment horizontal="center"/>
    </xf>
    <xf numFmtId="0" fontId="22" fillId="9" borderId="20" xfId="117" quotePrefix="1" applyFont="1" applyFill="1" applyBorder="1" applyAlignment="1">
      <alignment horizontal="center"/>
    </xf>
    <xf numFmtId="0" fontId="22" fillId="9" borderId="0" xfId="117" applyFont="1" applyFill="1" applyAlignment="1">
      <alignment horizontal="center"/>
    </xf>
    <xf numFmtId="1" fontId="22" fillId="9" borderId="18" xfId="117" applyNumberFormat="1" applyFont="1" applyFill="1" applyBorder="1" applyAlignment="1">
      <alignment horizontal="center"/>
    </xf>
    <xf numFmtId="1" fontId="22" fillId="9" borderId="20" xfId="117" applyNumberFormat="1" applyFont="1" applyFill="1" applyBorder="1" applyAlignment="1">
      <alignment horizontal="center"/>
    </xf>
    <xf numFmtId="1" fontId="22" fillId="9" borderId="13" xfId="117" applyNumberFormat="1" applyFont="1" applyFill="1" applyBorder="1" applyAlignment="1">
      <alignment horizontal="center"/>
    </xf>
    <xf numFmtId="1" fontId="22" fillId="9" borderId="6" xfId="117" applyNumberFormat="1" applyFont="1" applyFill="1" applyBorder="1" applyAlignment="1">
      <alignment horizontal="center"/>
    </xf>
    <xf numFmtId="1" fontId="22" fillId="9" borderId="14" xfId="117" applyNumberFormat="1" applyFont="1" applyFill="1" applyBorder="1" applyAlignment="1">
      <alignment horizontal="center"/>
    </xf>
    <xf numFmtId="0" fontId="22" fillId="9" borderId="6" xfId="117" quotePrefix="1" applyFont="1" applyFill="1" applyBorder="1" applyAlignment="1">
      <alignment horizontal="center"/>
    </xf>
    <xf numFmtId="1" fontId="22" fillId="9" borderId="31" xfId="117" applyNumberFormat="1" applyFont="1" applyFill="1" applyBorder="1" applyAlignment="1">
      <alignment horizontal="center"/>
    </xf>
    <xf numFmtId="1" fontId="22" fillId="9" borderId="32" xfId="117" applyNumberFormat="1" applyFont="1" applyFill="1" applyBorder="1" applyAlignment="1">
      <alignment horizontal="center"/>
    </xf>
    <xf numFmtId="1" fontId="22" fillId="9" borderId="33" xfId="117" applyNumberFormat="1" applyFont="1" applyFill="1" applyBorder="1" applyAlignment="1">
      <alignment horizontal="center"/>
    </xf>
    <xf numFmtId="0" fontId="22" fillId="9" borderId="32" xfId="117" quotePrefix="1" applyFont="1" applyFill="1" applyBorder="1" applyAlignment="1">
      <alignment horizontal="center"/>
    </xf>
    <xf numFmtId="0" fontId="22" fillId="2" borderId="18" xfId="117" applyFont="1" applyFill="1" applyBorder="1" applyAlignment="1">
      <alignment horizontal="center"/>
    </xf>
    <xf numFmtId="0" fontId="22" fillId="2" borderId="19" xfId="117" applyFont="1" applyFill="1" applyBorder="1" applyAlignment="1">
      <alignment horizontal="center"/>
    </xf>
    <xf numFmtId="0" fontId="22" fillId="2" borderId="20" xfId="117" applyFont="1" applyFill="1" applyBorder="1" applyAlignment="1">
      <alignment horizontal="center"/>
    </xf>
    <xf numFmtId="0" fontId="22" fillId="2" borderId="13" xfId="117" applyFont="1" applyFill="1" applyBorder="1" applyAlignment="1">
      <alignment horizontal="center"/>
    </xf>
    <xf numFmtId="0" fontId="22" fillId="2" borderId="6" xfId="117" applyFont="1" applyFill="1" applyBorder="1" applyAlignment="1">
      <alignment horizontal="center"/>
    </xf>
    <xf numFmtId="0" fontId="22" fillId="2" borderId="14" xfId="117" applyFont="1" applyFill="1" applyBorder="1" applyAlignment="1">
      <alignment horizontal="center"/>
    </xf>
    <xf numFmtId="0" fontId="22" fillId="2" borderId="31" xfId="117" applyFont="1" applyFill="1" applyBorder="1" applyAlignment="1">
      <alignment horizontal="center"/>
    </xf>
    <xf numFmtId="0" fontId="22" fillId="2" borderId="32" xfId="117" applyFont="1" applyFill="1" applyBorder="1" applyAlignment="1">
      <alignment horizontal="center"/>
    </xf>
    <xf numFmtId="0" fontId="22" fillId="2" borderId="33" xfId="117" applyFont="1" applyFill="1" applyBorder="1" applyAlignment="1">
      <alignment horizontal="center"/>
    </xf>
    <xf numFmtId="0" fontId="22" fillId="9" borderId="0" xfId="117" applyFont="1" applyFill="1" applyAlignment="1">
      <alignment horizontal="left" wrapText="1"/>
    </xf>
    <xf numFmtId="0" fontId="46" fillId="0" borderId="0" xfId="0" applyFont="1"/>
    <xf numFmtId="0" fontId="47" fillId="0" borderId="0" xfId="0" applyFont="1"/>
    <xf numFmtId="0" fontId="47" fillId="0" borderId="0" xfId="0" applyFont="1" applyAlignment="1">
      <alignment horizontal="right"/>
    </xf>
    <xf numFmtId="0" fontId="47" fillId="0" borderId="0" xfId="0" applyFont="1" applyAlignment="1">
      <alignment horizontal="center" wrapText="1"/>
    </xf>
    <xf numFmtId="1" fontId="48" fillId="0" borderId="0" xfId="0" applyNumberFormat="1" applyFont="1" applyAlignment="1">
      <alignment horizontal="left"/>
    </xf>
    <xf numFmtId="0" fontId="49" fillId="0" borderId="0" xfId="0" applyFont="1"/>
    <xf numFmtId="0" fontId="50" fillId="0" borderId="27" xfId="10" applyFont="1" applyBorder="1" applyAlignment="1" applyProtection="1"/>
    <xf numFmtId="0" fontId="51" fillId="0" borderId="56" xfId="0" applyFont="1" applyBorder="1"/>
    <xf numFmtId="0" fontId="51" fillId="0" borderId="57" xfId="0" applyFont="1" applyBorder="1"/>
    <xf numFmtId="0" fontId="52" fillId="0" borderId="55" xfId="0" applyFont="1" applyBorder="1" applyAlignment="1">
      <alignment horizontal="right" textRotation="90" wrapText="1"/>
    </xf>
    <xf numFmtId="0" fontId="52" fillId="0" borderId="3" xfId="0" applyFont="1" applyBorder="1" applyAlignment="1">
      <alignment horizontal="right" textRotation="90" wrapText="1"/>
    </xf>
    <xf numFmtId="0" fontId="52" fillId="0" borderId="37" xfId="0" applyFont="1" applyBorder="1" applyAlignment="1">
      <alignment horizontal="right" textRotation="90" wrapText="1"/>
    </xf>
    <xf numFmtId="0" fontId="52" fillId="0" borderId="55" xfId="0" applyFont="1" applyBorder="1" applyAlignment="1">
      <alignment horizontal="right" textRotation="90"/>
    </xf>
    <xf numFmtId="0" fontId="47" fillId="0" borderId="58" xfId="0" applyFont="1" applyBorder="1" applyAlignment="1">
      <alignment horizontal="center" wrapText="1"/>
    </xf>
    <xf numFmtId="0" fontId="50" fillId="0" borderId="7" xfId="0" applyFont="1" applyBorder="1"/>
    <xf numFmtId="0" fontId="51" fillId="0" borderId="7" xfId="0" applyFont="1" applyBorder="1"/>
    <xf numFmtId="0" fontId="47" fillId="0" borderId="8" xfId="0" applyFont="1" applyBorder="1" applyAlignment="1">
      <alignment horizontal="right"/>
    </xf>
    <xf numFmtId="0" fontId="47" fillId="0" borderId="9" xfId="0" applyFont="1" applyBorder="1" applyAlignment="1">
      <alignment horizontal="right"/>
    </xf>
    <xf numFmtId="0" fontId="47" fillId="0" borderId="40" xfId="0" applyFont="1" applyBorder="1" applyAlignment="1">
      <alignment horizontal="center" wrapText="1"/>
    </xf>
    <xf numFmtId="0" fontId="50" fillId="0" borderId="59" xfId="0" applyFont="1" applyBorder="1"/>
    <xf numFmtId="0" fontId="50" fillId="0" borderId="54" xfId="0" applyFont="1" applyBorder="1"/>
    <xf numFmtId="0" fontId="50" fillId="0" borderId="4" xfId="0" applyFont="1" applyBorder="1" applyAlignment="1">
      <alignment horizontal="right"/>
    </xf>
    <xf numFmtId="0" fontId="50" fillId="0" borderId="12" xfId="0" applyFont="1" applyBorder="1" applyAlignment="1">
      <alignment horizontal="right"/>
    </xf>
    <xf numFmtId="0" fontId="50" fillId="0" borderId="10" xfId="0" applyFont="1" applyBorder="1" applyAlignment="1">
      <alignment horizontal="right"/>
    </xf>
    <xf numFmtId="0" fontId="50" fillId="0" borderId="11" xfId="0" applyFont="1" applyBorder="1" applyAlignment="1">
      <alignment horizontal="right"/>
    </xf>
    <xf numFmtId="0" fontId="50" fillId="0" borderId="45" xfId="0" applyFont="1" applyBorder="1" applyAlignment="1">
      <alignment horizontal="right"/>
    </xf>
    <xf numFmtId="0" fontId="53" fillId="0" borderId="0" xfId="0" applyFont="1"/>
    <xf numFmtId="0" fontId="50" fillId="0" borderId="23" xfId="0" applyFont="1" applyBorder="1"/>
    <xf numFmtId="0" fontId="50" fillId="0" borderId="53" xfId="0" applyFont="1" applyBorder="1"/>
    <xf numFmtId="0" fontId="50" fillId="0" borderId="6" xfId="0" applyFont="1" applyBorder="1" applyAlignment="1">
      <alignment horizontal="right"/>
    </xf>
    <xf numFmtId="0" fontId="50" fillId="0" borderId="35" xfId="0" applyFont="1" applyBorder="1" applyAlignment="1">
      <alignment horizontal="right"/>
    </xf>
    <xf numFmtId="0" fontId="50" fillId="0" borderId="13" xfId="0" applyFont="1" applyBorder="1" applyAlignment="1">
      <alignment horizontal="right"/>
    </xf>
    <xf numFmtId="0" fontId="50" fillId="0" borderId="14" xfId="0" applyFont="1" applyBorder="1" applyAlignment="1">
      <alignment horizontal="right"/>
    </xf>
    <xf numFmtId="0" fontId="50" fillId="0" borderId="21" xfId="0" applyFont="1" applyBorder="1" applyAlignment="1">
      <alignment horizontal="right"/>
    </xf>
    <xf numFmtId="0" fontId="47" fillId="0" borderId="0" xfId="10" quotePrefix="1" applyFont="1" applyAlignment="1" applyProtection="1">
      <alignment horizontal="center" wrapText="1"/>
    </xf>
    <xf numFmtId="0" fontId="50" fillId="0" borderId="53" xfId="0" applyFont="1" applyBorder="1" applyAlignment="1">
      <alignment vertical="center" wrapText="1"/>
    </xf>
    <xf numFmtId="0" fontId="50" fillId="0" borderId="43" xfId="0" applyFont="1" applyBorder="1"/>
    <xf numFmtId="0" fontId="50" fillId="0" borderId="52" xfId="0" applyFont="1" applyBorder="1"/>
    <xf numFmtId="0" fontId="50" fillId="0" borderId="38" xfId="0" applyFont="1" applyBorder="1" applyAlignment="1">
      <alignment horizontal="right"/>
    </xf>
    <xf numFmtId="0" fontId="50" fillId="0" borderId="32" xfId="0" applyFont="1" applyBorder="1" applyAlignment="1">
      <alignment horizontal="right"/>
    </xf>
    <xf numFmtId="0" fontId="50" fillId="0" borderId="36" xfId="0" applyFont="1" applyBorder="1" applyAlignment="1">
      <alignment horizontal="right"/>
    </xf>
    <xf numFmtId="0" fontId="50" fillId="0" borderId="31" xfId="0" applyFont="1" applyBorder="1" applyAlignment="1">
      <alignment horizontal="right"/>
    </xf>
    <xf numFmtId="0" fontId="50" fillId="0" borderId="33" xfId="0" applyFont="1" applyBorder="1" applyAlignment="1">
      <alignment horizontal="right"/>
    </xf>
    <xf numFmtId="0" fontId="53" fillId="0" borderId="28" xfId="0" applyFont="1" applyBorder="1"/>
    <xf numFmtId="0" fontId="50" fillId="0" borderId="10" xfId="0" applyFont="1" applyBorder="1"/>
    <xf numFmtId="0" fontId="50" fillId="0" borderId="17" xfId="0" applyFont="1" applyBorder="1" applyAlignment="1">
      <alignment horizontal="right"/>
    </xf>
    <xf numFmtId="0" fontId="50" fillId="0" borderId="13" xfId="0" applyFont="1" applyBorder="1"/>
    <xf numFmtId="0" fontId="47" fillId="0" borderId="24" xfId="0" applyFont="1" applyBorder="1" applyAlignment="1">
      <alignment horizontal="center" wrapText="1"/>
    </xf>
    <xf numFmtId="0" fontId="53" fillId="0" borderId="24" xfId="0" applyFont="1" applyBorder="1" applyAlignment="1">
      <alignment horizontal="center" wrapText="1"/>
    </xf>
    <xf numFmtId="0" fontId="50" fillId="0" borderId="53" xfId="0" applyFont="1" applyBorder="1" applyAlignment="1">
      <alignment vertical="top" wrapText="1"/>
    </xf>
    <xf numFmtId="0" fontId="50" fillId="0" borderId="40" xfId="0" applyFont="1" applyBorder="1" applyAlignment="1">
      <alignment horizontal="right"/>
    </xf>
    <xf numFmtId="0" fontId="50" fillId="0" borderId="53" xfId="0" applyFont="1" applyBorder="1" applyAlignment="1">
      <alignment horizontal="right" vertical="center"/>
    </xf>
    <xf numFmtId="0" fontId="47" fillId="0" borderId="21" xfId="0" applyFont="1" applyBorder="1" applyAlignment="1">
      <alignment horizontal="center" wrapText="1"/>
    </xf>
    <xf numFmtId="0" fontId="50" fillId="0" borderId="21" xfId="2" applyFont="1" applyBorder="1" applyAlignment="1" applyProtection="1">
      <alignment horizontal="right" wrapText="1"/>
      <protection locked="0"/>
    </xf>
    <xf numFmtId="0" fontId="50" fillId="0" borderId="6" xfId="2" applyFont="1" applyBorder="1" applyAlignment="1" applyProtection="1">
      <alignment horizontal="right"/>
      <protection locked="0"/>
    </xf>
    <xf numFmtId="0" fontId="50" fillId="0" borderId="35" xfId="2" applyFont="1" applyBorder="1" applyAlignment="1">
      <alignment horizontal="right"/>
    </xf>
    <xf numFmtId="0" fontId="50" fillId="0" borderId="13" xfId="2" applyFont="1" applyBorder="1" applyAlignment="1" applyProtection="1">
      <alignment horizontal="right"/>
      <protection locked="0"/>
    </xf>
    <xf numFmtId="0" fontId="50" fillId="0" borderId="6" xfId="2" applyFont="1" applyBorder="1" applyAlignment="1" applyProtection="1">
      <alignment horizontal="right" wrapText="1"/>
      <protection locked="0"/>
    </xf>
    <xf numFmtId="0" fontId="50" fillId="0" borderId="14" xfId="2" applyFont="1" applyBorder="1" applyAlignment="1" applyProtection="1">
      <alignment horizontal="right" wrapText="1"/>
      <protection locked="0"/>
    </xf>
    <xf numFmtId="0" fontId="50" fillId="0" borderId="60" xfId="0" applyFont="1" applyBorder="1"/>
    <xf numFmtId="0" fontId="55" fillId="0" borderId="0" xfId="0" applyFont="1"/>
    <xf numFmtId="0" fontId="50" fillId="0" borderId="0" xfId="0" applyFont="1"/>
    <xf numFmtId="0" fontId="50" fillId="0" borderId="0" xfId="0" applyFont="1" applyAlignment="1">
      <alignment horizontal="right"/>
    </xf>
    <xf numFmtId="0" fontId="47" fillId="0" borderId="34" xfId="0" applyFont="1" applyBorder="1" applyAlignment="1">
      <alignment horizontal="right"/>
    </xf>
    <xf numFmtId="0" fontId="47" fillId="0" borderId="58" xfId="0" applyFont="1" applyBorder="1" applyAlignment="1">
      <alignment horizontal="right"/>
    </xf>
    <xf numFmtId="0" fontId="50" fillId="0" borderId="61" xfId="0" applyFont="1" applyBorder="1"/>
    <xf numFmtId="0" fontId="50" fillId="0" borderId="18" xfId="0" applyFont="1" applyBorder="1"/>
    <xf numFmtId="0" fontId="50" fillId="0" borderId="18" xfId="0" applyFont="1" applyBorder="1" applyAlignment="1">
      <alignment horizontal="right"/>
    </xf>
    <xf numFmtId="0" fontId="50" fillId="0" borderId="19" xfId="0" applyFont="1" applyBorder="1" applyAlignment="1">
      <alignment horizontal="right"/>
    </xf>
    <xf numFmtId="0" fontId="50" fillId="0" borderId="62" xfId="0" applyFont="1" applyBorder="1" applyAlignment="1">
      <alignment horizontal="right"/>
    </xf>
    <xf numFmtId="0" fontId="50" fillId="0" borderId="63" xfId="0" applyFont="1" applyBorder="1" applyAlignment="1">
      <alignment horizontal="right"/>
    </xf>
    <xf numFmtId="0" fontId="50" fillId="0" borderId="39" xfId="0" applyFont="1" applyBorder="1" applyAlignment="1">
      <alignment horizontal="right"/>
    </xf>
    <xf numFmtId="0" fontId="50" fillId="0" borderId="64" xfId="0" applyFont="1" applyBorder="1" applyAlignment="1">
      <alignment horizontal="right"/>
    </xf>
    <xf numFmtId="0" fontId="50" fillId="0" borderId="20" xfId="0" applyFont="1" applyBorder="1" applyAlignment="1">
      <alignment horizontal="right"/>
    </xf>
    <xf numFmtId="0" fontId="50" fillId="0" borderId="16" xfId="0" applyFont="1" applyBorder="1"/>
    <xf numFmtId="0" fontId="50" fillId="0" borderId="16" xfId="0" applyFont="1" applyBorder="1" applyAlignment="1">
      <alignment horizontal="right"/>
    </xf>
    <xf numFmtId="0" fontId="50" fillId="0" borderId="2" xfId="0" applyFont="1" applyBorder="1" applyAlignment="1">
      <alignment horizontal="right"/>
    </xf>
    <xf numFmtId="0" fontId="50" fillId="0" borderId="22" xfId="0" applyFont="1" applyBorder="1" applyAlignment="1">
      <alignment horizontal="right"/>
    </xf>
    <xf numFmtId="0" fontId="50" fillId="0" borderId="15" xfId="0" applyFont="1" applyBorder="1" applyAlignment="1">
      <alignment horizontal="right"/>
    </xf>
    <xf numFmtId="0" fontId="53" fillId="0" borderId="25" xfId="0" applyFont="1" applyBorder="1" applyAlignment="1">
      <alignment horizontal="center" wrapText="1"/>
    </xf>
    <xf numFmtId="0" fontId="50" fillId="0" borderId="13" xfId="0" applyFont="1" applyBorder="1" applyAlignment="1">
      <alignment horizontal="left"/>
    </xf>
    <xf numFmtId="0" fontId="50" fillId="0" borderId="54" xfId="0" applyFont="1" applyBorder="1" applyAlignment="1">
      <alignment horizontal="left"/>
    </xf>
    <xf numFmtId="0" fontId="50" fillId="0" borderId="53" xfId="0" applyFont="1" applyBorder="1" applyAlignment="1">
      <alignment horizontal="left"/>
    </xf>
    <xf numFmtId="0" fontId="50" fillId="0" borderId="52" xfId="0" applyFont="1" applyBorder="1" applyAlignment="1">
      <alignment horizontal="left"/>
    </xf>
    <xf numFmtId="0" fontId="50" fillId="0" borderId="42" xfId="0" applyFont="1" applyBorder="1"/>
    <xf numFmtId="0" fontId="47" fillId="0" borderId="65" xfId="0" applyFont="1" applyBorder="1" applyAlignment="1">
      <alignment horizontal="center" wrapText="1"/>
    </xf>
    <xf numFmtId="0" fontId="50" fillId="0" borderId="26" xfId="0" applyFont="1" applyBorder="1"/>
    <xf numFmtId="0" fontId="47" fillId="0" borderId="0" xfId="2" applyFont="1" applyAlignment="1" applyProtection="1">
      <alignment horizontal="right" wrapText="1"/>
      <protection locked="0"/>
    </xf>
    <xf numFmtId="0" fontId="47" fillId="0" borderId="0" xfId="2" applyFont="1" applyAlignment="1" applyProtection="1">
      <alignment horizontal="right"/>
      <protection locked="0"/>
    </xf>
    <xf numFmtId="0" fontId="47" fillId="0" borderId="0" xfId="2" applyFont="1" applyAlignment="1">
      <alignment horizontal="right"/>
    </xf>
    <xf numFmtId="0" fontId="50" fillId="0" borderId="57" xfId="0" applyFont="1" applyBorder="1"/>
    <xf numFmtId="0" fontId="50" fillId="0" borderId="23" xfId="0" applyFont="1" applyBorder="1" applyAlignment="1">
      <alignment horizontal="right"/>
    </xf>
    <xf numFmtId="0" fontId="50" fillId="0" borderId="24" xfId="0" applyFont="1" applyBorder="1" applyAlignment="1">
      <alignment horizontal="right"/>
    </xf>
    <xf numFmtId="0" fontId="50" fillId="0" borderId="5" xfId="0" applyFont="1" applyBorder="1" applyAlignment="1">
      <alignment horizontal="right"/>
    </xf>
    <xf numFmtId="0" fontId="50" fillId="0" borderId="13" xfId="2" applyFont="1" applyBorder="1" applyAlignment="1" applyProtection="1">
      <alignment horizontal="right" wrapText="1"/>
      <protection locked="0"/>
    </xf>
    <xf numFmtId="0" fontId="50" fillId="0" borderId="14" xfId="2" applyFont="1" applyBorder="1" applyAlignment="1">
      <alignment horizontal="right"/>
    </xf>
    <xf numFmtId="0" fontId="50" fillId="0" borderId="5" xfId="2" applyFont="1" applyBorder="1" applyAlignment="1">
      <alignment horizontal="right"/>
    </xf>
    <xf numFmtId="0" fontId="50" fillId="0" borderId="31" xfId="0" applyFont="1" applyBorder="1"/>
    <xf numFmtId="0" fontId="50" fillId="0" borderId="33" xfId="2" applyFont="1" applyBorder="1" applyAlignment="1">
      <alignment horizontal="right"/>
    </xf>
    <xf numFmtId="0" fontId="50" fillId="0" borderId="66" xfId="0" applyFont="1" applyBorder="1" applyAlignment="1">
      <alignment horizontal="right"/>
    </xf>
    <xf numFmtId="0" fontId="47" fillId="0" borderId="24" xfId="10" applyFont="1" applyBorder="1" applyAlignment="1" applyProtection="1">
      <alignment horizontal="center" wrapText="1"/>
    </xf>
    <xf numFmtId="1" fontId="50" fillId="0" borderId="53" xfId="0" applyNumberFormat="1" applyFont="1" applyBorder="1"/>
    <xf numFmtId="0" fontId="50" fillId="0" borderId="23" xfId="10" applyFont="1" applyBorder="1" applyAlignment="1" applyProtection="1"/>
    <xf numFmtId="0" fontId="50" fillId="0" borderId="59" xfId="0" applyFont="1" applyBorder="1" applyAlignment="1">
      <alignment horizontal="right"/>
    </xf>
    <xf numFmtId="0" fontId="50" fillId="0" borderId="65" xfId="0" applyFont="1" applyBorder="1" applyAlignment="1">
      <alignment horizontal="right"/>
    </xf>
    <xf numFmtId="0" fontId="50" fillId="0" borderId="1" xfId="0" applyFont="1" applyBorder="1" applyAlignment="1">
      <alignment horizontal="right"/>
    </xf>
    <xf numFmtId="166" fontId="50" fillId="0" borderId="24" xfId="0" applyNumberFormat="1" applyFont="1" applyBorder="1" applyAlignment="1">
      <alignment horizontal="right"/>
    </xf>
    <xf numFmtId="166" fontId="50" fillId="0" borderId="5" xfId="0" applyNumberFormat="1" applyFont="1" applyBorder="1" applyAlignment="1">
      <alignment horizontal="right"/>
    </xf>
    <xf numFmtId="167" fontId="50" fillId="0" borderId="5" xfId="0" applyNumberFormat="1" applyFont="1" applyBorder="1" applyAlignment="1">
      <alignment horizontal="right"/>
    </xf>
    <xf numFmtId="1" fontId="50" fillId="0" borderId="23" xfId="0" applyNumberFormat="1" applyFont="1" applyBorder="1" applyAlignment="1">
      <alignment horizontal="right"/>
    </xf>
    <xf numFmtId="2" fontId="50" fillId="0" borderId="24" xfId="0" applyNumberFormat="1" applyFont="1" applyBorder="1" applyAlignment="1">
      <alignment horizontal="right"/>
    </xf>
    <xf numFmtId="2" fontId="50" fillId="0" borderId="5" xfId="0" applyNumberFormat="1" applyFont="1" applyBorder="1" applyAlignment="1">
      <alignment horizontal="right"/>
    </xf>
    <xf numFmtId="0" fontId="50" fillId="0" borderId="24" xfId="0" applyFont="1" applyBorder="1" applyAlignment="1">
      <alignment horizontal="center" wrapText="1"/>
    </xf>
    <xf numFmtId="0" fontId="50" fillId="0" borderId="61" xfId="0" applyFont="1" applyBorder="1" applyAlignment="1">
      <alignment vertical="top" wrapText="1"/>
    </xf>
    <xf numFmtId="0" fontId="50" fillId="0" borderId="53" xfId="10" applyFont="1" applyBorder="1" applyAlignment="1" applyProtection="1">
      <alignment horizontal="left"/>
    </xf>
    <xf numFmtId="0" fontId="50" fillId="0" borderId="53" xfId="0" applyFont="1" applyBorder="1" applyAlignment="1">
      <alignment horizontal="right" vertical="top"/>
    </xf>
    <xf numFmtId="0" fontId="53" fillId="0" borderId="0" xfId="0" applyFont="1" applyAlignment="1">
      <alignment horizontal="left"/>
    </xf>
    <xf numFmtId="0" fontId="50" fillId="0" borderId="53" xfId="0" applyFont="1" applyBorder="1" applyAlignment="1">
      <alignment horizontal="right"/>
    </xf>
    <xf numFmtId="1" fontId="50" fillId="0" borderId="0" xfId="0" applyNumberFormat="1" applyFont="1"/>
    <xf numFmtId="1" fontId="50" fillId="0" borderId="0" xfId="0" applyNumberFormat="1" applyFont="1" applyAlignment="1">
      <alignment vertical="top"/>
    </xf>
    <xf numFmtId="1" fontId="51" fillId="0" borderId="0" xfId="0" applyNumberFormat="1" applyFont="1"/>
    <xf numFmtId="1" fontId="55" fillId="0" borderId="0" xfId="0" applyNumberFormat="1" applyFont="1"/>
    <xf numFmtId="0" fontId="35" fillId="9" borderId="48" xfId="5" applyFont="1" applyFill="1" applyAlignment="1">
      <alignment horizontal="left"/>
    </xf>
    <xf numFmtId="0" fontId="51" fillId="0" borderId="7"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7" fillId="0" borderId="0" xfId="0" applyFont="1"/>
    <xf numFmtId="0" fontId="50" fillId="0" borderId="23" xfId="0" applyFont="1" applyBorder="1" applyAlignment="1">
      <alignment horizontal="right" vertical="center"/>
    </xf>
    <xf numFmtId="0" fontId="58" fillId="0" borderId="53" xfId="0" applyFont="1" applyBorder="1" applyAlignment="1">
      <alignment horizontal="right"/>
    </xf>
    <xf numFmtId="0" fontId="58" fillId="0" borderId="13" xfId="0" applyFont="1" applyBorder="1"/>
    <xf numFmtId="0" fontId="58" fillId="0" borderId="13" xfId="0" applyFont="1" applyBorder="1" applyAlignment="1">
      <alignment horizontal="right"/>
    </xf>
    <xf numFmtId="0" fontId="58" fillId="0" borderId="6" xfId="0" applyFont="1" applyBorder="1" applyAlignment="1">
      <alignment horizontal="right"/>
    </xf>
    <xf numFmtId="0" fontId="58" fillId="0" borderId="14" xfId="0" applyFont="1" applyBorder="1" applyAlignment="1">
      <alignment horizontal="right"/>
    </xf>
    <xf numFmtId="0" fontId="58" fillId="0" borderId="21" xfId="0" applyFont="1" applyBorder="1" applyAlignment="1">
      <alignment horizontal="right"/>
    </xf>
    <xf numFmtId="0" fontId="58" fillId="0" borderId="10" xfId="0" applyFont="1" applyBorder="1"/>
    <xf numFmtId="0" fontId="58" fillId="0" borderId="10" xfId="0" applyFont="1" applyBorder="1" applyAlignment="1">
      <alignment horizontal="right"/>
    </xf>
    <xf numFmtId="0" fontId="58" fillId="0" borderId="4" xfId="0" applyFont="1" applyBorder="1" applyAlignment="1">
      <alignment horizontal="right"/>
    </xf>
    <xf numFmtId="0" fontId="58" fillId="0" borderId="11" xfId="0" applyFont="1" applyBorder="1" applyAlignment="1">
      <alignment horizontal="right"/>
    </xf>
    <xf numFmtId="0" fontId="58" fillId="0" borderId="17" xfId="0" applyFont="1" applyBorder="1" applyAlignment="1">
      <alignment horizontal="right"/>
    </xf>
    <xf numFmtId="0" fontId="58" fillId="0" borderId="55" xfId="0" applyFont="1" applyBorder="1" applyAlignment="1">
      <alignment horizontal="right"/>
    </xf>
    <xf numFmtId="0" fontId="58" fillId="0" borderId="3" xfId="0" applyFont="1" applyBorder="1" applyAlignment="1">
      <alignment horizontal="right"/>
    </xf>
    <xf numFmtId="0" fontId="58" fillId="0" borderId="37" xfId="0" applyFont="1" applyBorder="1" applyAlignment="1">
      <alignment horizontal="right"/>
    </xf>
    <xf numFmtId="0" fontId="58" fillId="0" borderId="53" xfId="0" applyFont="1" applyBorder="1" applyAlignment="1">
      <alignment horizontal="right" vertical="top" wrapText="1"/>
    </xf>
    <xf numFmtId="0" fontId="58" fillId="0" borderId="52" xfId="0" applyFont="1" applyBorder="1" applyAlignment="1">
      <alignment horizontal="right"/>
    </xf>
    <xf numFmtId="0" fontId="58" fillId="0" borderId="52" xfId="0" applyFont="1" applyBorder="1"/>
    <xf numFmtId="0" fontId="58" fillId="0" borderId="38" xfId="0" applyFont="1" applyBorder="1" applyAlignment="1">
      <alignment horizontal="right"/>
    </xf>
    <xf numFmtId="0" fontId="58" fillId="0" borderId="32" xfId="0" applyFont="1" applyBorder="1" applyAlignment="1">
      <alignment horizontal="right"/>
    </xf>
    <xf numFmtId="0" fontId="58" fillId="0" borderId="36" xfId="0" applyFont="1" applyBorder="1" applyAlignment="1">
      <alignment horizontal="right"/>
    </xf>
    <xf numFmtId="0" fontId="58" fillId="0" borderId="31" xfId="0" applyFont="1" applyBorder="1" applyAlignment="1">
      <alignment horizontal="right"/>
    </xf>
    <xf numFmtId="0" fontId="58" fillId="0" borderId="33" xfId="0" applyFont="1" applyBorder="1" applyAlignment="1">
      <alignment horizontal="right"/>
    </xf>
    <xf numFmtId="0" fontId="50" fillId="0" borderId="61" xfId="0" applyFont="1" applyBorder="1" applyAlignment="1">
      <alignment horizontal="right"/>
    </xf>
    <xf numFmtId="0" fontId="50" fillId="0" borderId="67" xfId="0" applyFont="1" applyBorder="1"/>
    <xf numFmtId="0" fontId="58" fillId="0" borderId="68" xfId="118" applyFont="1" applyBorder="1" applyAlignment="1">
      <alignment horizontal="right"/>
    </xf>
    <xf numFmtId="0" fontId="58" fillId="0" borderId="30" xfId="118" applyFont="1" applyBorder="1" applyAlignment="1">
      <alignment horizontal="right"/>
    </xf>
    <xf numFmtId="0" fontId="58" fillId="0" borderId="69" xfId="118" applyFont="1" applyBorder="1" applyAlignment="1">
      <alignment horizontal="right"/>
    </xf>
    <xf numFmtId="0" fontId="22" fillId="0" borderId="68" xfId="118" applyBorder="1" applyAlignment="1">
      <alignment horizontal="right"/>
    </xf>
    <xf numFmtId="0" fontId="22" fillId="0" borderId="30" xfId="118" applyBorder="1" applyAlignment="1">
      <alignment horizontal="right"/>
    </xf>
    <xf numFmtId="0" fontId="58" fillId="0" borderId="70" xfId="118" applyFont="1" applyBorder="1" applyAlignment="1">
      <alignment horizontal="right"/>
    </xf>
    <xf numFmtId="0" fontId="58" fillId="0" borderId="29" xfId="118" applyFont="1" applyBorder="1" applyAlignment="1">
      <alignment horizontal="right"/>
    </xf>
    <xf numFmtId="0" fontId="58" fillId="0" borderId="28" xfId="118" applyFont="1" applyBorder="1" applyAlignment="1">
      <alignment horizontal="right"/>
    </xf>
    <xf numFmtId="0" fontId="0" fillId="0" borderId="0" xfId="0" applyAlignment="1">
      <alignment horizontal="center" wrapText="1"/>
    </xf>
    <xf numFmtId="0" fontId="58" fillId="0" borderId="0" xfId="0" applyFont="1"/>
    <xf numFmtId="0" fontId="8" fillId="9" borderId="0" xfId="3" applyFont="1" applyFill="1" applyAlignment="1">
      <alignment wrapText="1"/>
    </xf>
    <xf numFmtId="166" fontId="22" fillId="9" borderId="0" xfId="0" applyNumberFormat="1" applyFont="1" applyFill="1" applyAlignment="1">
      <alignment horizontal="center"/>
    </xf>
    <xf numFmtId="0" fontId="19" fillId="9" borderId="0" xfId="0" applyFont="1" applyFill="1" applyAlignment="1">
      <alignment horizontal="center"/>
    </xf>
    <xf numFmtId="0" fontId="19" fillId="9" borderId="6" xfId="0" applyFont="1" applyFill="1" applyBorder="1" applyAlignment="1">
      <alignment horizontal="center"/>
    </xf>
    <xf numFmtId="0" fontId="19" fillId="9" borderId="1" xfId="0" applyFont="1" applyFill="1" applyBorder="1" applyAlignment="1">
      <alignment horizontal="left"/>
    </xf>
    <xf numFmtId="0" fontId="22" fillId="9" borderId="41" xfId="0" applyFont="1" applyFill="1" applyBorder="1"/>
    <xf numFmtId="0" fontId="22" fillId="9" borderId="0" xfId="0" applyFont="1" applyFill="1" applyAlignment="1">
      <alignment vertical="top"/>
    </xf>
    <xf numFmtId="165" fontId="20" fillId="9" borderId="6" xfId="0" applyNumberFormat="1" applyFont="1" applyFill="1" applyBorder="1" applyAlignment="1">
      <alignment horizontal="center" wrapText="1"/>
    </xf>
    <xf numFmtId="0" fontId="19" fillId="9" borderId="35" xfId="0" applyFont="1" applyFill="1" applyBorder="1"/>
    <xf numFmtId="165" fontId="20" fillId="9" borderId="35" xfId="0" applyNumberFormat="1" applyFont="1" applyFill="1" applyBorder="1"/>
    <xf numFmtId="165" fontId="20" fillId="9" borderId="35" xfId="0" applyNumberFormat="1" applyFont="1" applyFill="1" applyBorder="1" applyAlignment="1">
      <alignment wrapText="1"/>
    </xf>
    <xf numFmtId="166" fontId="22" fillId="9" borderId="0" xfId="0" applyNumberFormat="1" applyFont="1" applyFill="1" applyAlignment="1">
      <alignment horizontal="left"/>
    </xf>
    <xf numFmtId="0" fontId="19" fillId="9" borderId="44" xfId="0" applyFont="1" applyFill="1" applyBorder="1"/>
    <xf numFmtId="0" fontId="0" fillId="9" borderId="45" xfId="0" applyFill="1" applyBorder="1"/>
    <xf numFmtId="165" fontId="0" fillId="9" borderId="6" xfId="0" applyNumberFormat="1" applyFill="1" applyBorder="1"/>
    <xf numFmtId="165" fontId="0" fillId="9" borderId="6" xfId="0" applyNumberFormat="1" applyFill="1" applyBorder="1" applyAlignment="1">
      <alignment wrapText="1"/>
    </xf>
    <xf numFmtId="0" fontId="7" fillId="7" borderId="47" xfId="4" applyFont="1" applyFill="1" applyBorder="1" applyAlignment="1">
      <alignment wrapText="1"/>
    </xf>
    <xf numFmtId="0" fontId="7" fillId="7" borderId="6" xfId="4" applyFont="1" applyFill="1" applyBorder="1" applyAlignment="1">
      <alignment wrapText="1"/>
    </xf>
    <xf numFmtId="49" fontId="0" fillId="9" borderId="0" xfId="0" applyNumberFormat="1" applyFill="1" applyAlignment="1">
      <alignment horizontal="right"/>
    </xf>
    <xf numFmtId="0" fontId="6" fillId="7" borderId="6" xfId="4" applyFont="1" applyFill="1" applyBorder="1" applyAlignment="1">
      <alignment wrapText="1"/>
    </xf>
    <xf numFmtId="0" fontId="5" fillId="9" borderId="0" xfId="3" applyFont="1" applyFill="1" applyAlignment="1">
      <alignment wrapText="1"/>
    </xf>
    <xf numFmtId="0" fontId="22" fillId="9" borderId="0" xfId="0" applyFont="1" applyFill="1" applyAlignment="1">
      <alignment horizontal="left" wrapText="1"/>
    </xf>
    <xf numFmtId="0" fontId="4" fillId="7" borderId="6" xfId="4" applyFont="1" applyFill="1" applyBorder="1" applyAlignment="1">
      <alignment wrapText="1"/>
    </xf>
    <xf numFmtId="0" fontId="4" fillId="8" borderId="6" xfId="8" applyFont="1" applyFill="1" applyBorder="1" applyAlignment="1">
      <alignment wrapText="1"/>
    </xf>
    <xf numFmtId="0" fontId="4" fillId="8" borderId="6" xfId="8" applyFont="1" applyFill="1" applyBorder="1"/>
    <xf numFmtId="0" fontId="19" fillId="9" borderId="35" xfId="0" applyFont="1" applyFill="1" applyBorder="1" applyAlignment="1">
      <alignment horizontal="center"/>
    </xf>
    <xf numFmtId="2" fontId="22" fillId="7" borderId="6" xfId="0" applyNumberFormat="1" applyFont="1" applyFill="1" applyBorder="1" applyAlignment="1">
      <alignment horizontal="center"/>
    </xf>
    <xf numFmtId="0" fontId="60" fillId="0" borderId="0" xfId="0" applyFont="1"/>
    <xf numFmtId="165" fontId="60" fillId="0" borderId="0" xfId="0" applyNumberFormat="1" applyFont="1"/>
    <xf numFmtId="165" fontId="60" fillId="0" borderId="0" xfId="0" applyNumberFormat="1" applyFont="1" applyAlignment="1">
      <alignment wrapText="1"/>
    </xf>
    <xf numFmtId="0" fontId="22" fillId="9" borderId="0" xfId="0" applyFont="1" applyFill="1" applyAlignment="1">
      <alignment horizontal="left"/>
    </xf>
    <xf numFmtId="0" fontId="25" fillId="9" borderId="0" xfId="0" applyFont="1" applyFill="1" applyAlignment="1">
      <alignment horizontal="left"/>
    </xf>
    <xf numFmtId="0" fontId="22" fillId="9" borderId="0" xfId="1" applyFill="1" applyAlignment="1">
      <alignment horizontal="left"/>
    </xf>
    <xf numFmtId="0" fontId="32" fillId="9" borderId="0" xfId="0" applyFont="1" applyFill="1" applyAlignment="1">
      <alignment horizontal="left"/>
    </xf>
    <xf numFmtId="0" fontId="23" fillId="9" borderId="0" xfId="0" applyFont="1" applyFill="1" applyAlignment="1">
      <alignment horizontal="left"/>
    </xf>
    <xf numFmtId="0" fontId="61" fillId="9" borderId="0" xfId="0" applyFont="1" applyFill="1" applyAlignment="1">
      <alignment horizontal="left"/>
    </xf>
    <xf numFmtId="0" fontId="22" fillId="9" borderId="0" xfId="0" applyFont="1" applyFill="1" applyAlignment="1">
      <alignment horizontal="right"/>
    </xf>
    <xf numFmtId="165" fontId="22" fillId="9" borderId="0" xfId="0" applyNumberFormat="1" applyFont="1" applyFill="1" applyAlignment="1">
      <alignment horizontal="left"/>
    </xf>
    <xf numFmtId="0" fontId="22" fillId="2" borderId="6" xfId="1" applyFill="1" applyBorder="1" applyAlignment="1">
      <alignment horizontal="left"/>
    </xf>
    <xf numFmtId="0" fontId="22" fillId="2" borderId="6" xfId="0" applyFont="1" applyFill="1" applyBorder="1" applyAlignment="1">
      <alignment horizontal="center"/>
    </xf>
    <xf numFmtId="0" fontId="23" fillId="2" borderId="3" xfId="0" applyFont="1" applyFill="1" applyBorder="1" applyAlignment="1">
      <alignment vertical="center"/>
    </xf>
    <xf numFmtId="0" fontId="0" fillId="0" borderId="3" xfId="0" applyBorder="1"/>
    <xf numFmtId="0" fontId="22" fillId="8" borderId="0" xfId="0" applyFont="1" applyFill="1" applyAlignment="1">
      <alignment horizontal="left"/>
    </xf>
    <xf numFmtId="0" fontId="25" fillId="8" borderId="0" xfId="0" applyFont="1" applyFill="1" applyAlignment="1">
      <alignment horizontal="left"/>
    </xf>
    <xf numFmtId="0" fontId="0" fillId="8" borderId="0" xfId="0" applyFill="1"/>
    <xf numFmtId="0" fontId="3" fillId="7" borderId="6" xfId="4" applyFont="1" applyFill="1" applyBorder="1" applyAlignment="1">
      <alignment wrapText="1"/>
    </xf>
    <xf numFmtId="0" fontId="2" fillId="7" borderId="6" xfId="4" applyFont="1" applyFill="1" applyBorder="1" applyAlignment="1">
      <alignment wrapText="1"/>
    </xf>
    <xf numFmtId="0" fontId="2" fillId="8" borderId="6" xfId="8" applyFont="1" applyFill="1" applyBorder="1" applyAlignment="1">
      <alignment wrapText="1"/>
    </xf>
    <xf numFmtId="0" fontId="1" fillId="9" borderId="0" xfId="3" applyFont="1" applyFill="1"/>
    <xf numFmtId="0" fontId="22" fillId="0" borderId="6" xfId="0" applyFont="1" applyFill="1" applyBorder="1" applyAlignment="1">
      <alignment vertical="top" wrapText="1"/>
    </xf>
    <xf numFmtId="0" fontId="35" fillId="9" borderId="0" xfId="5" applyFont="1" applyFill="1" applyBorder="1" applyAlignment="1">
      <alignment vertical="top"/>
    </xf>
    <xf numFmtId="165" fontId="19" fillId="9" borderId="35" xfId="0" applyNumberFormat="1" applyFont="1" applyFill="1" applyBorder="1" applyAlignment="1">
      <alignment horizontal="center" wrapText="1"/>
    </xf>
    <xf numFmtId="165" fontId="20" fillId="9" borderId="21" xfId="0" applyNumberFormat="1" applyFont="1" applyFill="1" applyBorder="1" applyAlignment="1">
      <alignment horizontal="center" wrapText="1"/>
    </xf>
    <xf numFmtId="166" fontId="22" fillId="9" borderId="0" xfId="0" applyNumberFormat="1" applyFont="1" applyFill="1" applyAlignment="1">
      <alignment horizontal="center"/>
    </xf>
    <xf numFmtId="0" fontId="19" fillId="9" borderId="46"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44" xfId="0" applyFont="1" applyFill="1" applyBorder="1" applyAlignment="1">
      <alignment horizontal="left" vertical="top" wrapText="1"/>
    </xf>
    <xf numFmtId="0" fontId="0" fillId="9" borderId="35" xfId="0" applyFill="1" applyBorder="1" applyAlignment="1">
      <alignment horizontal="center"/>
    </xf>
    <xf numFmtId="0" fontId="0" fillId="9" borderId="21" xfId="0" applyFill="1" applyBorder="1" applyAlignment="1">
      <alignment horizontal="center"/>
    </xf>
    <xf numFmtId="0" fontId="19" fillId="9" borderId="46" xfId="0" applyFont="1" applyFill="1" applyBorder="1" applyAlignment="1">
      <alignment horizontal="center" vertical="top" wrapText="1"/>
    </xf>
    <xf numFmtId="0" fontId="19" fillId="9" borderId="0" xfId="0" applyFont="1" applyFill="1" applyAlignment="1">
      <alignment horizontal="center" vertical="top" wrapText="1"/>
    </xf>
    <xf numFmtId="0" fontId="19" fillId="9" borderId="44" xfId="0" applyFont="1" applyFill="1" applyBorder="1" applyAlignment="1">
      <alignment horizontal="center" vertical="top" wrapText="1"/>
    </xf>
    <xf numFmtId="2" fontId="22" fillId="7" borderId="35" xfId="0" applyNumberFormat="1" applyFont="1" applyFill="1" applyBorder="1" applyAlignment="1">
      <alignment horizontal="center"/>
    </xf>
    <xf numFmtId="2" fontId="22" fillId="7" borderId="21" xfId="0" applyNumberFormat="1" applyFont="1" applyFill="1" applyBorder="1" applyAlignment="1">
      <alignment horizontal="center"/>
    </xf>
    <xf numFmtId="0" fontId="22" fillId="9" borderId="0" xfId="0" applyFont="1" applyFill="1" applyAlignment="1">
      <alignment horizontal="left" wrapText="1"/>
    </xf>
    <xf numFmtId="0" fontId="36" fillId="9" borderId="0" xfId="0" applyFont="1" applyFill="1" applyAlignment="1">
      <alignment horizontal="left"/>
    </xf>
    <xf numFmtId="0" fontId="19" fillId="9" borderId="35" xfId="0" applyFont="1" applyFill="1" applyBorder="1" applyAlignment="1">
      <alignment horizontal="center"/>
    </xf>
    <xf numFmtId="0" fontId="19" fillId="9" borderId="21" xfId="0" applyFont="1" applyFill="1" applyBorder="1" applyAlignment="1">
      <alignment horizontal="center"/>
    </xf>
    <xf numFmtId="0" fontId="19" fillId="9" borderId="35" xfId="0" applyFont="1" applyFill="1" applyBorder="1" applyAlignment="1">
      <alignment horizontal="center" wrapText="1"/>
    </xf>
    <xf numFmtId="0" fontId="19" fillId="9" borderId="21" xfId="0" applyFont="1" applyFill="1" applyBorder="1" applyAlignment="1">
      <alignment horizontal="center" wrapText="1"/>
    </xf>
    <xf numFmtId="0" fontId="32" fillId="9" borderId="0" xfId="0" applyFont="1" applyFill="1" applyAlignment="1">
      <alignment horizontal="left" vertical="top"/>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uthevingsfarge 1" xfId="3" builtinId="30"/>
    <cellStyle name="40 % – uthevingsfarge 1" xfId="4" builtinId="31"/>
    <cellStyle name="40 % – uthevingsfarge 3" xfId="8" builtinId="39"/>
    <cellStyle name="Beregning" xfId="7" builtinId="22"/>
    <cellStyle name="exapon n2" xfId="18" xr:uid="{00000000-0005-0000-0000-00000A000000}"/>
    <cellStyle name="exapon n2 2" xfId="19" xr:uid="{00000000-0005-0000-0000-00000B000000}"/>
    <cellStyle name="Hyperkobling" xfId="10" builtinId="8"/>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17" xfId="117"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14">
    <dxf>
      <font>
        <color rgb="FF00B050"/>
      </font>
    </dxf>
    <dxf>
      <font>
        <b/>
        <i val="0"/>
        <color rgb="FFFF0000"/>
      </font>
    </dxf>
    <dxf>
      <font>
        <color rgb="FF00B050"/>
      </font>
    </dxf>
    <dxf>
      <font>
        <b/>
        <i val="0"/>
        <color rgb="FFFF0000"/>
      </font>
    </dxf>
    <dxf>
      <font>
        <color rgb="FF00B050"/>
      </font>
    </dxf>
    <dxf>
      <font>
        <b/>
        <i val="0"/>
        <color rgb="FFFF0000"/>
      </font>
    </dxf>
    <dxf>
      <font>
        <color rgb="FF00B050"/>
      </font>
    </dxf>
    <dxf>
      <font>
        <b/>
        <i val="0"/>
        <color rgb="FFFF0000"/>
      </font>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4" name="Bilde 1" descr="Yes">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raproject.com/files/36-F-05-Shor_H2O2_version1.pdf" TargetMode="External"/><Relationship Id="rId1" Type="http://schemas.openxmlformats.org/officeDocument/2006/relationships/hyperlink" Target="file://ecoismsfs01/LICENSING$/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topLeftCell="A4" zoomScaleNormal="100" workbookViewId="0">
      <selection activeCell="A7" sqref="A7"/>
    </sheetView>
  </sheetViews>
  <sheetFormatPr baseColWidth="10" defaultColWidth="9.140625" defaultRowHeight="12.75"/>
  <cols>
    <col min="1" max="1" width="131.5703125" customWidth="1"/>
  </cols>
  <sheetData>
    <row r="1" spans="1:1" ht="21.75" customHeight="1" thickBot="1">
      <c r="A1" s="34" t="s">
        <v>157</v>
      </c>
    </row>
    <row r="2" spans="1:1" ht="21" thickTop="1" thickBot="1">
      <c r="A2" s="252" t="s">
        <v>384</v>
      </c>
    </row>
    <row r="3" spans="1:1" ht="240.75" customHeight="1" thickTop="1">
      <c r="A3" s="31" t="s">
        <v>169</v>
      </c>
    </row>
    <row r="4" spans="1:1" ht="16.5" customHeight="1" thickBot="1">
      <c r="A4" s="36" t="s">
        <v>147</v>
      </c>
    </row>
    <row r="5" spans="1:1" ht="66" customHeight="1">
      <c r="A5" s="32"/>
    </row>
    <row r="6" spans="1:1" ht="30">
      <c r="A6" s="74" t="s">
        <v>170</v>
      </c>
    </row>
    <row r="7" spans="1:1" ht="30">
      <c r="A7" s="75" t="s">
        <v>171</v>
      </c>
    </row>
    <row r="8" spans="1:1">
      <c r="A8" s="37"/>
    </row>
    <row r="9" spans="1:1" ht="20.25" thickBot="1">
      <c r="A9" s="35" t="s">
        <v>149</v>
      </c>
    </row>
    <row r="10" spans="1:1" ht="62.25" customHeight="1" thickTop="1">
      <c r="A10" s="32" t="s">
        <v>399</v>
      </c>
    </row>
    <row r="11" spans="1:1">
      <c r="A11" s="37"/>
    </row>
    <row r="12" spans="1:1" ht="20.25" thickBot="1">
      <c r="A12" s="35" t="s">
        <v>150</v>
      </c>
    </row>
    <row r="13" spans="1:1" ht="13.5" thickTop="1">
      <c r="A13" s="32" t="s">
        <v>158</v>
      </c>
    </row>
    <row r="14" spans="1:1">
      <c r="A14" s="37"/>
    </row>
    <row r="15" spans="1:1" ht="20.25" thickBot="1">
      <c r="A15" s="35" t="s">
        <v>151</v>
      </c>
    </row>
    <row r="16" spans="1:1" ht="13.5" thickTop="1">
      <c r="A16" s="32" t="s">
        <v>152</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110"/>
  <sheetViews>
    <sheetView zoomScale="80" zoomScaleNormal="80" workbookViewId="0">
      <selection activeCell="K20" sqref="K20"/>
    </sheetView>
  </sheetViews>
  <sheetFormatPr baseColWidth="10"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4" customWidth="1"/>
    <col min="11" max="11" width="13.85546875" customWidth="1"/>
    <col min="12" max="12" width="16.85546875" customWidth="1"/>
    <col min="13" max="13" width="20" customWidth="1"/>
    <col min="14" max="14" width="20.42578125" customWidth="1"/>
    <col min="15" max="17" width="20.5703125" customWidth="1"/>
    <col min="18" max="18" width="19.140625" customWidth="1"/>
    <col min="19" max="19" width="12.85546875" customWidth="1"/>
    <col min="20" max="20" width="34.28515625" customWidth="1"/>
  </cols>
  <sheetData>
    <row r="1" spans="1:20" ht="15">
      <c r="A1" s="8" t="s">
        <v>160</v>
      </c>
      <c r="B1" s="6"/>
      <c r="C1" s="11"/>
      <c r="D1" s="11"/>
      <c r="E1" s="11"/>
      <c r="F1" s="11"/>
      <c r="G1" s="11"/>
      <c r="H1" s="11"/>
      <c r="I1" s="11"/>
      <c r="J1" s="11"/>
      <c r="K1" s="11"/>
      <c r="L1" s="11"/>
      <c r="M1" s="11"/>
      <c r="N1" s="11"/>
      <c r="O1" s="11"/>
      <c r="P1" s="11"/>
      <c r="Q1" s="11"/>
      <c r="R1" s="11"/>
      <c r="S1" s="11"/>
      <c r="T1" s="11"/>
    </row>
    <row r="2" spans="1:20" ht="15">
      <c r="A2" s="8" t="s">
        <v>155</v>
      </c>
      <c r="B2" s="7"/>
      <c r="C2" s="11"/>
      <c r="D2" s="11"/>
      <c r="E2" s="11"/>
      <c r="F2" s="11"/>
      <c r="G2" s="11"/>
      <c r="H2" s="11"/>
      <c r="I2" s="11"/>
      <c r="J2" s="11"/>
      <c r="K2" s="11"/>
      <c r="L2" s="11"/>
      <c r="M2" s="11"/>
      <c r="N2" s="11"/>
      <c r="O2" s="11"/>
      <c r="P2" s="11"/>
      <c r="Q2" s="11"/>
      <c r="R2" s="11"/>
      <c r="S2" s="11"/>
      <c r="T2" s="11"/>
    </row>
    <row r="3" spans="1:20" ht="15">
      <c r="A3" s="8" t="s">
        <v>156</v>
      </c>
      <c r="B3" s="6"/>
      <c r="C3" s="11"/>
      <c r="D3" s="11"/>
      <c r="E3" s="11"/>
      <c r="F3" s="11"/>
      <c r="G3" s="11"/>
      <c r="H3" s="11"/>
      <c r="I3" s="11"/>
      <c r="J3" s="11"/>
      <c r="K3" s="11"/>
      <c r="L3" s="11"/>
      <c r="M3" s="11"/>
      <c r="N3" s="11"/>
      <c r="O3" s="11"/>
      <c r="P3" s="11"/>
      <c r="Q3" s="11"/>
      <c r="R3" s="11"/>
      <c r="S3" s="11"/>
      <c r="T3" s="11"/>
    </row>
    <row r="4" spans="1:20" ht="15">
      <c r="A4" s="8" t="s">
        <v>428</v>
      </c>
      <c r="B4" s="6"/>
      <c r="C4" s="340" t="s">
        <v>429</v>
      </c>
      <c r="D4" s="11"/>
      <c r="E4" s="11"/>
      <c r="F4" s="11"/>
      <c r="G4" s="11"/>
      <c r="H4" s="11"/>
      <c r="I4" s="11"/>
      <c r="J4" s="11"/>
      <c r="K4" s="11"/>
      <c r="L4" s="11"/>
      <c r="M4" s="11"/>
      <c r="N4" s="11"/>
      <c r="O4" s="11"/>
      <c r="P4" s="11"/>
      <c r="Q4" s="11"/>
      <c r="R4" s="11"/>
      <c r="S4" s="11"/>
      <c r="T4" s="11"/>
    </row>
    <row r="5" spans="1:20" ht="30">
      <c r="A5" s="80" t="s">
        <v>400</v>
      </c>
      <c r="B5" s="6"/>
      <c r="C5" s="11" t="s">
        <v>279</v>
      </c>
      <c r="D5" s="12"/>
      <c r="E5" s="12"/>
      <c r="F5" s="12"/>
      <c r="G5" s="12"/>
      <c r="H5" s="12"/>
      <c r="I5" s="12"/>
      <c r="J5" s="12"/>
      <c r="K5" s="12"/>
      <c r="L5" s="12"/>
      <c r="M5" s="12"/>
      <c r="N5" s="12"/>
      <c r="O5" s="12"/>
      <c r="P5" s="12"/>
      <c r="Q5" s="12"/>
      <c r="R5" s="12"/>
      <c r="S5" s="12"/>
      <c r="T5" s="12"/>
    </row>
    <row r="6" spans="1:20" ht="90.75" thickBot="1">
      <c r="A6" s="9" t="s">
        <v>162</v>
      </c>
      <c r="B6" s="10" t="s">
        <v>161</v>
      </c>
      <c r="C6" s="76" t="s">
        <v>159</v>
      </c>
      <c r="D6" s="10" t="s">
        <v>154</v>
      </c>
      <c r="E6" s="88" t="s">
        <v>292</v>
      </c>
      <c r="F6" s="88" t="s">
        <v>293</v>
      </c>
      <c r="G6" s="88" t="s">
        <v>294</v>
      </c>
      <c r="H6" s="88" t="s">
        <v>295</v>
      </c>
      <c r="I6" s="292" t="s">
        <v>398</v>
      </c>
      <c r="J6" s="13" t="s">
        <v>148</v>
      </c>
      <c r="K6" s="88" t="s">
        <v>296</v>
      </c>
      <c r="L6" s="312" t="s">
        <v>401</v>
      </c>
      <c r="M6" s="312" t="s">
        <v>402</v>
      </c>
      <c r="N6" s="312" t="s">
        <v>403</v>
      </c>
      <c r="O6" s="312" t="s">
        <v>404</v>
      </c>
      <c r="P6" s="312" t="s">
        <v>405</v>
      </c>
      <c r="Q6" s="312" t="s">
        <v>406</v>
      </c>
      <c r="R6" s="312" t="s">
        <v>407</v>
      </c>
      <c r="S6" s="312" t="s">
        <v>408</v>
      </c>
      <c r="T6" s="14" t="s">
        <v>153</v>
      </c>
    </row>
    <row r="7" spans="1:20" ht="15.75" thickTop="1">
      <c r="A7" s="15"/>
      <c r="B7" s="308"/>
      <c r="C7" s="308"/>
      <c r="D7" s="20"/>
      <c r="E7" s="22"/>
      <c r="F7" s="25"/>
      <c r="G7" s="25"/>
      <c r="H7" s="25"/>
      <c r="I7" s="25"/>
      <c r="J7" s="20"/>
      <c r="K7" s="25"/>
      <c r="L7" s="101"/>
      <c r="M7" s="28"/>
      <c r="N7" s="28"/>
      <c r="O7" s="28"/>
      <c r="P7" s="28"/>
      <c r="Q7" s="28"/>
      <c r="R7" s="20"/>
      <c r="S7" s="20"/>
      <c r="T7" s="20"/>
    </row>
    <row r="8" spans="1:20" ht="15">
      <c r="A8" s="16"/>
      <c r="B8" s="309"/>
      <c r="C8" s="314"/>
      <c r="D8" s="21"/>
      <c r="E8" s="315"/>
      <c r="F8" s="26"/>
      <c r="G8" s="26"/>
      <c r="H8" s="26"/>
      <c r="I8" s="316"/>
      <c r="J8" s="21"/>
      <c r="K8" s="26"/>
      <c r="L8" s="102"/>
      <c r="M8" s="29"/>
      <c r="N8" s="29"/>
      <c r="O8" s="29"/>
      <c r="P8" s="29"/>
      <c r="Q8" s="29"/>
      <c r="R8" s="21"/>
      <c r="S8" s="21"/>
      <c r="T8" s="21"/>
    </row>
    <row r="9" spans="1:20" ht="15">
      <c r="A9" s="16"/>
      <c r="B9" s="309"/>
      <c r="C9" s="311"/>
      <c r="D9" s="21"/>
      <c r="E9" s="23"/>
      <c r="F9" s="26"/>
      <c r="G9" s="26"/>
      <c r="H9" s="26"/>
      <c r="I9" s="26"/>
      <c r="J9" s="21"/>
      <c r="K9" s="26"/>
      <c r="L9" s="102"/>
      <c r="M9" s="30"/>
      <c r="N9" s="29"/>
      <c r="O9" s="29"/>
      <c r="P9" s="29"/>
      <c r="Q9" s="29"/>
      <c r="R9" s="21"/>
      <c r="S9" s="21"/>
      <c r="T9" s="21"/>
    </row>
    <row r="10" spans="1:20" ht="15">
      <c r="A10" s="17"/>
      <c r="B10" s="337"/>
      <c r="C10" s="337"/>
      <c r="D10" s="21"/>
      <c r="E10" s="24"/>
      <c r="F10" s="26"/>
      <c r="G10" s="26"/>
      <c r="H10" s="26"/>
      <c r="I10" s="27"/>
      <c r="J10" s="21"/>
      <c r="K10" s="26"/>
      <c r="L10" s="102"/>
      <c r="M10" s="30"/>
      <c r="N10" s="29"/>
      <c r="O10" s="29"/>
      <c r="P10" s="29"/>
      <c r="Q10" s="29"/>
      <c r="R10" s="21"/>
      <c r="S10" s="21"/>
      <c r="T10" s="21"/>
    </row>
    <row r="11" spans="1:20" ht="15">
      <c r="A11" s="18"/>
      <c r="B11" s="18"/>
      <c r="C11" s="19"/>
      <c r="D11" s="21"/>
      <c r="E11" s="73"/>
      <c r="F11" s="26"/>
      <c r="G11" s="26"/>
      <c r="H11" s="26"/>
      <c r="I11" s="27"/>
      <c r="J11" s="21"/>
      <c r="K11" s="26"/>
      <c r="L11" s="102"/>
      <c r="M11" s="29"/>
      <c r="N11" s="29"/>
      <c r="O11" s="29"/>
      <c r="P11" s="29"/>
      <c r="Q11" s="29"/>
      <c r="R11" s="21"/>
      <c r="S11" s="21"/>
      <c r="T11" s="21"/>
    </row>
    <row r="12" spans="1:20" ht="15">
      <c r="A12" s="18"/>
      <c r="B12" s="18"/>
      <c r="C12" s="18"/>
      <c r="D12" s="21"/>
      <c r="E12" s="23"/>
      <c r="F12" s="26"/>
      <c r="G12" s="26"/>
      <c r="H12" s="26"/>
      <c r="I12" s="26"/>
      <c r="J12" s="21"/>
      <c r="K12" s="26"/>
      <c r="L12" s="102"/>
      <c r="M12" s="29"/>
      <c r="N12" s="29"/>
      <c r="O12" s="29"/>
      <c r="P12" s="29"/>
      <c r="Q12" s="29"/>
      <c r="R12" s="21"/>
      <c r="S12" s="21"/>
      <c r="T12" s="21"/>
    </row>
    <row r="13" spans="1:20" ht="15">
      <c r="A13" s="18"/>
      <c r="B13" s="18"/>
      <c r="C13" s="19"/>
      <c r="D13" s="21"/>
      <c r="E13" s="23"/>
      <c r="F13" s="26"/>
      <c r="G13" s="26"/>
      <c r="H13" s="26"/>
      <c r="I13" s="26"/>
      <c r="J13" s="21"/>
      <c r="K13" s="26"/>
      <c r="L13" s="102"/>
      <c r="M13" s="29"/>
      <c r="N13" s="29"/>
      <c r="O13" s="29"/>
      <c r="P13" s="29"/>
      <c r="Q13" s="29"/>
      <c r="R13" s="21"/>
      <c r="S13" s="21"/>
      <c r="T13" s="21"/>
    </row>
    <row r="14" spans="1:20" ht="15">
      <c r="A14" s="18"/>
      <c r="B14" s="18"/>
      <c r="C14" s="18"/>
      <c r="D14" s="21"/>
      <c r="E14" s="23"/>
      <c r="F14" s="26"/>
      <c r="G14" s="26"/>
      <c r="H14" s="26"/>
      <c r="I14" s="26"/>
      <c r="J14" s="21"/>
      <c r="K14" s="26"/>
      <c r="L14" s="102"/>
      <c r="M14" s="29"/>
      <c r="N14" s="29"/>
      <c r="O14" s="29"/>
      <c r="P14" s="29"/>
      <c r="Q14" s="29"/>
      <c r="R14" s="21"/>
      <c r="S14" s="21"/>
      <c r="T14" s="21"/>
    </row>
    <row r="15" spans="1:20" ht="15">
      <c r="A15" s="18"/>
      <c r="B15" s="18"/>
      <c r="C15" s="18"/>
      <c r="D15" s="21"/>
      <c r="E15" s="23"/>
      <c r="F15" s="26"/>
      <c r="G15" s="26"/>
      <c r="H15" s="26"/>
      <c r="I15" s="26"/>
      <c r="J15" s="21"/>
      <c r="K15" s="26"/>
      <c r="L15" s="102"/>
      <c r="M15" s="29"/>
      <c r="N15" s="29"/>
      <c r="O15" s="29"/>
      <c r="P15" s="29"/>
      <c r="Q15" s="29"/>
      <c r="R15" s="21"/>
      <c r="S15" s="21"/>
      <c r="T15" s="21"/>
    </row>
    <row r="16" spans="1:20" ht="15">
      <c r="A16" s="18"/>
      <c r="B16" s="18"/>
      <c r="C16" s="18"/>
      <c r="D16" s="21"/>
      <c r="E16" s="23"/>
      <c r="F16" s="26"/>
      <c r="G16" s="26"/>
      <c r="H16" s="26"/>
      <c r="I16" s="26"/>
      <c r="J16" s="21"/>
      <c r="K16" s="26"/>
      <c r="L16" s="102"/>
      <c r="M16" s="29"/>
      <c r="N16" s="29"/>
      <c r="O16" s="29"/>
      <c r="P16" s="29"/>
      <c r="Q16" s="29"/>
      <c r="R16" s="21"/>
      <c r="S16" s="21"/>
      <c r="T16" s="21"/>
    </row>
    <row r="17" spans="1:20" ht="15">
      <c r="A17" s="18"/>
      <c r="B17" s="18"/>
      <c r="C17" s="18"/>
      <c r="D17" s="21"/>
      <c r="E17" s="23"/>
      <c r="F17" s="26"/>
      <c r="G17" s="26"/>
      <c r="H17" s="26"/>
      <c r="I17" s="26"/>
      <c r="J17" s="21"/>
      <c r="K17" s="26"/>
      <c r="L17" s="102"/>
      <c r="M17" s="29"/>
      <c r="N17" s="29"/>
      <c r="O17" s="29"/>
      <c r="P17" s="29"/>
      <c r="Q17" s="29"/>
      <c r="R17" s="21"/>
      <c r="S17" s="21"/>
      <c r="T17" s="21"/>
    </row>
    <row r="18" spans="1:20" ht="15">
      <c r="A18" s="18"/>
      <c r="B18" s="18"/>
      <c r="C18" s="338"/>
      <c r="D18" s="21"/>
      <c r="E18" s="339"/>
      <c r="F18" s="26"/>
      <c r="G18" s="26"/>
      <c r="H18" s="26"/>
      <c r="I18" s="26"/>
      <c r="J18" s="21"/>
      <c r="K18" s="26"/>
      <c r="L18" s="102"/>
      <c r="M18" s="29"/>
      <c r="N18" s="29"/>
      <c r="O18" s="29"/>
      <c r="P18" s="29"/>
      <c r="Q18" s="29"/>
      <c r="R18" s="21"/>
      <c r="S18" s="21"/>
      <c r="T18" s="21"/>
    </row>
    <row r="19" spans="1:20" ht="15">
      <c r="A19" s="18"/>
      <c r="B19" s="18"/>
      <c r="C19" s="18"/>
      <c r="D19" s="21"/>
      <c r="E19" s="23"/>
      <c r="F19" s="26"/>
      <c r="G19" s="26"/>
      <c r="H19" s="26"/>
      <c r="I19" s="26"/>
      <c r="J19" s="21"/>
      <c r="K19" s="26"/>
      <c r="L19" s="102"/>
      <c r="M19" s="29"/>
      <c r="N19" s="29"/>
      <c r="O19" s="29"/>
      <c r="P19" s="29"/>
      <c r="Q19" s="29"/>
      <c r="R19" s="21"/>
      <c r="S19" s="21"/>
      <c r="T19" s="21"/>
    </row>
    <row r="20" spans="1:20" ht="15">
      <c r="A20" s="18"/>
      <c r="B20" s="18"/>
      <c r="C20" s="18"/>
      <c r="D20" s="21"/>
      <c r="E20" s="23"/>
      <c r="F20" s="26"/>
      <c r="G20" s="26"/>
      <c r="H20" s="26"/>
      <c r="I20" s="26"/>
      <c r="J20" s="21"/>
      <c r="K20" s="26"/>
      <c r="L20" s="102"/>
      <c r="M20" s="29"/>
      <c r="N20" s="29"/>
      <c r="O20" s="29"/>
      <c r="P20" s="29"/>
      <c r="Q20" s="29"/>
      <c r="R20" s="21"/>
      <c r="S20" s="21"/>
      <c r="T20" s="21"/>
    </row>
    <row r="21" spans="1:20" ht="15">
      <c r="A21" s="18"/>
      <c r="B21" s="18"/>
      <c r="C21" s="18"/>
      <c r="D21" s="21"/>
      <c r="E21" s="23"/>
      <c r="F21" s="26"/>
      <c r="G21" s="26"/>
      <c r="H21" s="26"/>
      <c r="I21" s="26"/>
      <c r="J21" s="21"/>
      <c r="K21" s="26"/>
      <c r="L21" s="102"/>
      <c r="M21" s="29"/>
      <c r="N21" s="29"/>
      <c r="O21" s="29"/>
      <c r="P21" s="29"/>
      <c r="Q21" s="29"/>
      <c r="R21" s="21"/>
      <c r="S21" s="21"/>
      <c r="T21" s="21"/>
    </row>
    <row r="22" spans="1:20" ht="15">
      <c r="A22" s="18"/>
      <c r="B22" s="18"/>
      <c r="C22" s="18"/>
      <c r="D22" s="21"/>
      <c r="E22" s="23"/>
      <c r="F22" s="26"/>
      <c r="G22" s="26"/>
      <c r="H22" s="26"/>
      <c r="I22" s="26"/>
      <c r="J22" s="21"/>
      <c r="K22" s="26"/>
      <c r="L22" s="102"/>
      <c r="M22" s="29"/>
      <c r="N22" s="29"/>
      <c r="O22" s="29"/>
      <c r="P22" s="29"/>
      <c r="Q22" s="29"/>
      <c r="R22" s="21"/>
      <c r="S22" s="21"/>
      <c r="T22" s="21"/>
    </row>
    <row r="23" spans="1:20" ht="15">
      <c r="A23" s="18"/>
      <c r="B23" s="18"/>
      <c r="C23" s="18"/>
      <c r="D23" s="21"/>
      <c r="E23" s="23"/>
      <c r="F23" s="26"/>
      <c r="G23" s="26"/>
      <c r="H23" s="26"/>
      <c r="I23" s="26"/>
      <c r="J23" s="21"/>
      <c r="K23" s="26"/>
      <c r="L23" s="102"/>
      <c r="M23" s="29"/>
      <c r="N23" s="29"/>
      <c r="O23" s="29"/>
      <c r="P23" s="29"/>
      <c r="Q23" s="29"/>
      <c r="R23" s="21"/>
      <c r="S23" s="21"/>
      <c r="T23" s="21"/>
    </row>
    <row r="24" spans="1:20" ht="15">
      <c r="A24" s="18"/>
      <c r="B24" s="18"/>
      <c r="C24" s="18"/>
      <c r="D24" s="21"/>
      <c r="E24" s="23"/>
      <c r="F24" s="26"/>
      <c r="G24" s="26"/>
      <c r="H24" s="26"/>
      <c r="I24" s="26"/>
      <c r="J24" s="21"/>
      <c r="K24" s="26"/>
      <c r="L24" s="102"/>
      <c r="M24" s="29"/>
      <c r="N24" s="29"/>
      <c r="O24" s="29"/>
      <c r="P24" s="29"/>
      <c r="Q24" s="29"/>
      <c r="R24" s="21"/>
      <c r="S24" s="21"/>
      <c r="T24" s="21"/>
    </row>
    <row r="25" spans="1:20" ht="15">
      <c r="A25" s="18"/>
      <c r="B25" s="18"/>
      <c r="C25" s="18"/>
      <c r="D25" s="21"/>
      <c r="E25" s="23"/>
      <c r="F25" s="26"/>
      <c r="G25" s="26"/>
      <c r="H25" s="26"/>
      <c r="I25" s="26"/>
      <c r="J25" s="21"/>
      <c r="K25" s="26"/>
      <c r="L25" s="102"/>
      <c r="M25" s="29"/>
      <c r="N25" s="29"/>
      <c r="O25" s="29"/>
      <c r="P25" s="29"/>
      <c r="Q25" s="29"/>
      <c r="R25" s="21"/>
      <c r="S25" s="21"/>
      <c r="T25" s="21"/>
    </row>
    <row r="26" spans="1:20" ht="15">
      <c r="A26" s="18"/>
      <c r="B26" s="18"/>
      <c r="C26" s="18"/>
      <c r="D26" s="21"/>
      <c r="E26" s="23"/>
      <c r="F26" s="26"/>
      <c r="G26" s="26"/>
      <c r="H26" s="26"/>
      <c r="I26" s="26"/>
      <c r="J26" s="21"/>
      <c r="K26" s="26"/>
      <c r="L26" s="102"/>
      <c r="M26" s="29"/>
      <c r="N26" s="29"/>
      <c r="O26" s="29"/>
      <c r="P26" s="29"/>
      <c r="Q26" s="29"/>
      <c r="R26" s="21"/>
      <c r="S26" s="21"/>
      <c r="T26" s="21"/>
    </row>
    <row r="27" spans="1:20" ht="15">
      <c r="A27" s="18"/>
      <c r="B27" s="18"/>
      <c r="C27" s="18"/>
      <c r="D27" s="21"/>
      <c r="E27" s="23"/>
      <c r="F27" s="26"/>
      <c r="G27" s="26"/>
      <c r="H27" s="26"/>
      <c r="I27" s="26"/>
      <c r="J27" s="21"/>
      <c r="K27" s="26"/>
      <c r="L27" s="102"/>
      <c r="M27" s="29"/>
      <c r="N27" s="29"/>
      <c r="O27" s="29"/>
      <c r="P27" s="29"/>
      <c r="Q27" s="29"/>
      <c r="R27" s="21"/>
      <c r="S27" s="21"/>
      <c r="T27" s="21"/>
    </row>
    <row r="28" spans="1:20" ht="15">
      <c r="A28" s="18"/>
      <c r="B28" s="18"/>
      <c r="C28" s="18"/>
      <c r="D28" s="21"/>
      <c r="E28" s="23"/>
      <c r="F28" s="26"/>
      <c r="G28" s="26"/>
      <c r="H28" s="26"/>
      <c r="I28" s="26"/>
      <c r="J28" s="21"/>
      <c r="K28" s="26"/>
      <c r="L28" s="102"/>
      <c r="M28" s="29"/>
      <c r="N28" s="29"/>
      <c r="O28" s="29"/>
      <c r="P28" s="29"/>
      <c r="Q28" s="29"/>
      <c r="R28" s="21"/>
      <c r="S28" s="21"/>
      <c r="T28" s="21"/>
    </row>
    <row r="29" spans="1:20" ht="15">
      <c r="A29" s="18"/>
      <c r="B29" s="18"/>
      <c r="C29" s="18"/>
      <c r="D29" s="21"/>
      <c r="E29" s="23"/>
      <c r="F29" s="26"/>
      <c r="G29" s="26"/>
      <c r="H29" s="26"/>
      <c r="I29" s="26"/>
      <c r="J29" s="21"/>
      <c r="K29" s="26"/>
      <c r="L29" s="102"/>
      <c r="M29" s="29"/>
      <c r="N29" s="29"/>
      <c r="O29" s="29"/>
      <c r="P29" s="29"/>
      <c r="Q29" s="29"/>
      <c r="R29" s="21"/>
      <c r="S29" s="21"/>
      <c r="T29" s="21"/>
    </row>
    <row r="30" spans="1:20" ht="15">
      <c r="A30" s="18"/>
      <c r="B30" s="18"/>
      <c r="C30" s="18"/>
      <c r="D30" s="21"/>
      <c r="E30" s="23"/>
      <c r="F30" s="26"/>
      <c r="G30" s="26"/>
      <c r="H30" s="26"/>
      <c r="I30" s="26"/>
      <c r="J30" s="21"/>
      <c r="K30" s="26"/>
      <c r="L30" s="102"/>
      <c r="M30" s="29"/>
      <c r="N30" s="29"/>
      <c r="O30" s="29"/>
      <c r="P30" s="29"/>
      <c r="Q30" s="29"/>
      <c r="R30" s="21"/>
      <c r="S30" s="21"/>
      <c r="T30" s="21"/>
    </row>
    <row r="31" spans="1:20" ht="15">
      <c r="A31" s="18"/>
      <c r="B31" s="18"/>
      <c r="C31" s="18"/>
      <c r="D31" s="21"/>
      <c r="E31" s="23"/>
      <c r="F31" s="26"/>
      <c r="G31" s="26"/>
      <c r="H31" s="26"/>
      <c r="I31" s="26"/>
      <c r="J31" s="21"/>
      <c r="K31" s="26"/>
      <c r="L31" s="102"/>
      <c r="M31" s="29"/>
      <c r="N31" s="29"/>
      <c r="O31" s="29"/>
      <c r="P31" s="29"/>
      <c r="Q31" s="29"/>
      <c r="R31" s="21"/>
      <c r="S31" s="21"/>
      <c r="T31" s="21"/>
    </row>
    <row r="32" spans="1:20" ht="15">
      <c r="A32" s="18"/>
      <c r="B32" s="18"/>
      <c r="C32" s="18"/>
      <c r="D32" s="21"/>
      <c r="E32" s="23"/>
      <c r="F32" s="26"/>
      <c r="G32" s="26"/>
      <c r="H32" s="26"/>
      <c r="I32" s="26"/>
      <c r="J32" s="21"/>
      <c r="K32" s="26"/>
      <c r="L32" s="102"/>
      <c r="M32" s="29"/>
      <c r="N32" s="29"/>
      <c r="O32" s="29"/>
      <c r="P32" s="29"/>
      <c r="Q32" s="29"/>
      <c r="R32" s="21"/>
      <c r="S32" s="21"/>
      <c r="T32" s="21"/>
    </row>
    <row r="33" spans="1:20" ht="15">
      <c r="A33" s="18"/>
      <c r="B33" s="18"/>
      <c r="C33" s="18"/>
      <c r="D33" s="21"/>
      <c r="E33" s="23"/>
      <c r="F33" s="26"/>
      <c r="G33" s="26"/>
      <c r="H33" s="26"/>
      <c r="I33" s="26"/>
      <c r="J33" s="21"/>
      <c r="K33" s="26"/>
      <c r="L33" s="102"/>
      <c r="M33" s="29"/>
      <c r="N33" s="29"/>
      <c r="O33" s="29"/>
      <c r="P33" s="29"/>
      <c r="Q33" s="29"/>
      <c r="R33" s="21"/>
      <c r="S33" s="21"/>
      <c r="T33" s="21"/>
    </row>
    <row r="34" spans="1:20" ht="15">
      <c r="A34" s="18"/>
      <c r="B34" s="18"/>
      <c r="C34" s="18"/>
      <c r="D34" s="21"/>
      <c r="E34" s="23"/>
      <c r="F34" s="26"/>
      <c r="G34" s="26"/>
      <c r="H34" s="26"/>
      <c r="I34" s="26"/>
      <c r="J34" s="21"/>
      <c r="K34" s="26"/>
      <c r="L34" s="102"/>
      <c r="M34" s="29"/>
      <c r="N34" s="29"/>
      <c r="O34" s="29"/>
      <c r="P34" s="29"/>
      <c r="Q34" s="29"/>
      <c r="R34" s="21"/>
      <c r="S34" s="21"/>
      <c r="T34" s="21"/>
    </row>
    <row r="35" spans="1:20" ht="15">
      <c r="A35" s="18"/>
      <c r="B35" s="18"/>
      <c r="C35" s="18"/>
      <c r="D35" s="21"/>
      <c r="E35" s="23"/>
      <c r="F35" s="26"/>
      <c r="G35" s="26"/>
      <c r="H35" s="26"/>
      <c r="I35" s="26"/>
      <c r="J35" s="21"/>
      <c r="K35" s="26"/>
      <c r="L35" s="102"/>
      <c r="M35" s="29"/>
      <c r="N35" s="29"/>
      <c r="O35" s="29"/>
      <c r="P35" s="29"/>
      <c r="Q35" s="29"/>
      <c r="R35" s="21"/>
      <c r="S35" s="21"/>
      <c r="T35" s="21"/>
    </row>
    <row r="36" spans="1:20" ht="15">
      <c r="A36" s="18"/>
      <c r="B36" s="18"/>
      <c r="C36" s="18"/>
      <c r="D36" s="21"/>
      <c r="E36" s="23"/>
      <c r="F36" s="26"/>
      <c r="G36" s="26"/>
      <c r="H36" s="26"/>
      <c r="I36" s="26"/>
      <c r="J36" s="21"/>
      <c r="K36" s="26"/>
      <c r="L36" s="102"/>
      <c r="M36" s="29"/>
      <c r="N36" s="29"/>
      <c r="O36" s="29"/>
      <c r="P36" s="29"/>
      <c r="Q36" s="29"/>
      <c r="R36" s="21"/>
      <c r="S36" s="21"/>
      <c r="T36" s="21"/>
    </row>
    <row r="37" spans="1:20" ht="15">
      <c r="A37" s="18"/>
      <c r="B37" s="18"/>
      <c r="C37" s="18"/>
      <c r="D37" s="21"/>
      <c r="E37" s="23"/>
      <c r="F37" s="26"/>
      <c r="G37" s="26"/>
      <c r="H37" s="26"/>
      <c r="I37" s="26"/>
      <c r="J37" s="21"/>
      <c r="K37" s="26"/>
      <c r="L37" s="102"/>
      <c r="M37" s="29"/>
      <c r="N37" s="29"/>
      <c r="O37" s="29"/>
      <c r="P37" s="29"/>
      <c r="Q37" s="29"/>
      <c r="R37" s="21"/>
      <c r="S37" s="21"/>
      <c r="T37" s="21"/>
    </row>
    <row r="94" spans="1:1">
      <c r="A94" s="319"/>
    </row>
    <row r="95" spans="1:1">
      <c r="A95" s="319"/>
    </row>
    <row r="96" spans="1:1">
      <c r="A96" s="319"/>
    </row>
    <row r="97" spans="1:1">
      <c r="A97" s="319"/>
    </row>
    <row r="98" spans="1:1">
      <c r="A98" s="319"/>
    </row>
    <row r="99" spans="1:1">
      <c r="A99" s="319"/>
    </row>
    <row r="100" spans="1:1">
      <c r="A100" s="319"/>
    </row>
    <row r="101" spans="1:1">
      <c r="A101" s="320" t="s">
        <v>280</v>
      </c>
    </row>
    <row r="102" spans="1:1">
      <c r="A102" s="320" t="s">
        <v>281</v>
      </c>
    </row>
    <row r="103" spans="1:1">
      <c r="A103" s="321" t="s">
        <v>282</v>
      </c>
    </row>
    <row r="104" spans="1:1">
      <c r="A104" s="321" t="s">
        <v>283</v>
      </c>
    </row>
    <row r="105" spans="1:1">
      <c r="A105" s="319"/>
    </row>
    <row r="106" spans="1:1">
      <c r="A106" s="319"/>
    </row>
    <row r="107" spans="1:1">
      <c r="A107" s="319"/>
    </row>
    <row r="108" spans="1:1">
      <c r="A108" s="319"/>
    </row>
    <row r="109" spans="1:1">
      <c r="A109" s="319"/>
    </row>
    <row r="110" spans="1:1">
      <c r="A110" s="319"/>
    </row>
  </sheetData>
  <customSheetViews>
    <customSheetView guid="{94BE19D9-FC8D-41A1-8D7D-427542EADFBC}">
      <selection activeCell="B6" sqref="B6"/>
      <pageMargins left="0.7" right="0.7" top="0.75" bottom="0.75" header="0.3" footer="0.3"/>
      <pageSetup paperSize="9" orientation="portrait" verticalDpi="0" r:id="rId1"/>
    </customSheetView>
  </customSheetViews>
  <dataValidations disablePrompts="1" count="1">
    <dataValidation type="list" allowBlank="1" showInputMessage="1" showErrorMessage="1" sqref="B2" xr:uid="{00000000-0002-0000-0100-000000000000}">
      <formula1>$A$101:$A$104</formula1>
    </dataValidation>
  </dataValidations>
  <pageMargins left="0.7" right="0.7" top="0.75" bottom="0.75" header="0.3" footer="0.3"/>
  <pageSetup paperSize="9" orientation="portrait" verticalDpi="0" r:id="rId2"/>
  <headerFooter>
    <oddHeader>&amp;L&amp;8Version 0, 20190219
Author Tobias Hansen/Cecilie Møller Larsen
Review: Trine Pedersen&amp;R&amp;8Laundry detergents and stain removers
Generation 8</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R62"/>
  <sheetViews>
    <sheetView zoomScale="85" zoomScaleNormal="85" workbookViewId="0">
      <selection activeCell="I42" sqref="I42"/>
    </sheetView>
  </sheetViews>
  <sheetFormatPr baseColWidth="10" defaultColWidth="9.140625" defaultRowHeight="12.75"/>
  <cols>
    <col min="1" max="1" width="8.7109375" customWidth="1"/>
    <col min="2" max="3" width="38.140625" customWidth="1"/>
    <col min="4" max="4" width="34.42578125" customWidth="1"/>
    <col min="5" max="5" width="11" customWidth="1"/>
    <col min="6" max="6" width="7.28515625" customWidth="1"/>
    <col min="7" max="7" width="7.85546875" customWidth="1"/>
    <col min="8" max="8" width="14.7109375" customWidth="1"/>
    <col min="9" max="9" width="16.28515625" bestFit="1" customWidth="1"/>
    <col min="10" max="10" width="15.7109375" customWidth="1"/>
    <col min="11" max="11" width="13.5703125" customWidth="1"/>
    <col min="12" max="13" width="17.42578125" customWidth="1"/>
    <col min="14" max="14" width="13.7109375" customWidth="1"/>
    <col min="15" max="15" width="16.42578125" customWidth="1"/>
    <col min="17" max="17" width="13.7109375" customWidth="1"/>
  </cols>
  <sheetData>
    <row r="1" spans="1:18" ht="27.75" customHeight="1">
      <c r="A1" s="357" t="s">
        <v>415</v>
      </c>
      <c r="B1" s="357"/>
      <c r="C1" s="357"/>
      <c r="D1" s="357"/>
      <c r="E1" s="357"/>
      <c r="F1" s="357"/>
      <c r="G1" s="357"/>
      <c r="H1" s="357"/>
      <c r="I1" s="357"/>
      <c r="J1" s="47"/>
      <c r="K1" s="47"/>
      <c r="L1" s="47"/>
      <c r="M1" s="47"/>
      <c r="N1" s="47"/>
      <c r="O1" s="47"/>
      <c r="P1" s="47"/>
      <c r="Q1" s="47"/>
      <c r="R1" s="33"/>
    </row>
    <row r="2" spans="1:18">
      <c r="A2" s="47"/>
      <c r="B2" s="47"/>
      <c r="C2" s="47"/>
      <c r="D2" s="47"/>
      <c r="E2" s="47"/>
      <c r="F2" s="47"/>
      <c r="G2" s="47"/>
      <c r="H2" s="47"/>
      <c r="I2" s="47"/>
      <c r="J2" s="47"/>
      <c r="K2" s="47"/>
      <c r="L2" s="47"/>
      <c r="M2" s="47"/>
      <c r="N2" s="47"/>
      <c r="O2" s="47"/>
      <c r="P2" s="47"/>
      <c r="Q2" s="47"/>
      <c r="R2" s="33"/>
    </row>
    <row r="3" spans="1:18" ht="15">
      <c r="A3" s="47"/>
      <c r="B3" s="48" t="s">
        <v>130</v>
      </c>
      <c r="C3" s="49" t="str">
        <f>IF(Formula!B1=0,"",Formula!B1)</f>
        <v/>
      </c>
      <c r="D3" s="294" t="s">
        <v>409</v>
      </c>
      <c r="E3" s="50">
        <f>Formula!B5</f>
        <v>0</v>
      </c>
      <c r="F3" s="11" t="s">
        <v>279</v>
      </c>
      <c r="G3" s="33"/>
      <c r="H3" s="33"/>
      <c r="I3" s="47"/>
      <c r="J3" s="47"/>
      <c r="K3" s="47"/>
      <c r="L3" s="47"/>
      <c r="M3" s="47"/>
      <c r="N3" s="33"/>
      <c r="O3" s="47"/>
      <c r="P3" s="47"/>
      <c r="Q3" s="47"/>
      <c r="R3" s="33"/>
    </row>
    <row r="4" spans="1:18">
      <c r="A4" s="47"/>
      <c r="B4" s="48" t="s">
        <v>155</v>
      </c>
      <c r="C4" s="49" t="str">
        <f>IF(Formula!B2=0,"",Formula!B2)</f>
        <v/>
      </c>
      <c r="D4" s="33"/>
      <c r="E4" s="47"/>
      <c r="F4" s="47"/>
      <c r="G4" s="47"/>
      <c r="H4" s="47"/>
      <c r="I4" s="47"/>
      <c r="J4" s="47"/>
      <c r="K4" s="47"/>
      <c r="L4" s="47"/>
      <c r="M4" s="47"/>
      <c r="N4" s="47"/>
      <c r="O4" s="47"/>
      <c r="P4" s="47"/>
      <c r="Q4" s="47"/>
      <c r="R4" s="33"/>
    </row>
    <row r="5" spans="1:18" ht="38.25">
      <c r="A5" s="33" t="s">
        <v>122</v>
      </c>
      <c r="B5" s="37" t="s">
        <v>137</v>
      </c>
      <c r="C5" s="37" t="s">
        <v>159</v>
      </c>
      <c r="D5" s="37" t="s">
        <v>163</v>
      </c>
      <c r="E5" s="37" t="s">
        <v>129</v>
      </c>
      <c r="F5" s="33" t="s">
        <v>3</v>
      </c>
      <c r="G5" s="51" t="s">
        <v>141</v>
      </c>
      <c r="H5" s="52" t="s">
        <v>136</v>
      </c>
      <c r="I5" s="52" t="s">
        <v>0</v>
      </c>
      <c r="J5" s="52" t="s">
        <v>1</v>
      </c>
      <c r="K5" s="52" t="s">
        <v>123</v>
      </c>
      <c r="L5" s="53" t="s">
        <v>421</v>
      </c>
      <c r="M5" s="53" t="s">
        <v>422</v>
      </c>
      <c r="N5" s="53" t="s">
        <v>423</v>
      </c>
      <c r="O5" s="53" t="s">
        <v>298</v>
      </c>
      <c r="P5" s="33"/>
      <c r="Q5" s="33"/>
      <c r="R5" s="33"/>
    </row>
    <row r="6" spans="1:18">
      <c r="A6" s="39" t="str">
        <f>IF(Formula!I7=0,"",Formula!I7)</f>
        <v/>
      </c>
      <c r="B6" s="40" t="str">
        <f>IF(C6="","",IF(A6="",NonDID,IFERROR(VLOOKUP(A6,'DID-list 2016'!$A$5:$K$350,2,0),Invalid)))</f>
        <v/>
      </c>
      <c r="C6" s="40" t="str">
        <f>IF(Formula!C7=0,"",Formula!C7)</f>
        <v/>
      </c>
      <c r="D6" s="40" t="str">
        <f>IF(Formula!E7=0,"",Formula!E7)</f>
        <v/>
      </c>
      <c r="E6" s="38" t="str">
        <f>IFERROR(VLOOKUP($A6,'DID-list 2016'!$A$7:$K$350,8,0),"")</f>
        <v/>
      </c>
      <c r="F6" s="38" t="str">
        <f>IFERROR(VLOOKUP($A6,'DID-list 2016'!$A$7:$K$350,9,0),"")</f>
        <v/>
      </c>
      <c r="G6" s="41" t="str">
        <f>IF(Formula!D7*(Formula!F7/100)=0,"",Formula!D7*(Formula!F7/100))</f>
        <v/>
      </c>
      <c r="H6" s="41" t="str">
        <f t="shared" ref="H6:H35" si="0">IF(G6="","",$G6*$E$3/100)</f>
        <v/>
      </c>
      <c r="I6" s="42" t="str">
        <f>IFERROR(IF(VLOOKUP($A6,'DID-list 2016'!$A$7:$K$350,10,0)="R",0,$H6)*OR(IF(VLOOKUP($A6,'DID-list 2016'!$A$7:$K$350,10,0)="NA",0,$H6)),$H6)</f>
        <v/>
      </c>
      <c r="J6" s="42" t="str">
        <f>IFERROR(IF(VLOOKUP($A6,'DID-list 2016'!$A$7:$K$350,11,0)="Y",0,$H6)*OR(IF(VLOOKUP($A6,'DID-list 2016'!$A$7:$K$350,11,0)="NA",0,$H6)),$H6)</f>
        <v/>
      </c>
      <c r="K6" s="43" t="str">
        <f t="shared" ref="K6:K35" si="1">IFERROR($H6*$F6*1000/$E6,"")</f>
        <v/>
      </c>
      <c r="L6" s="39" t="str">
        <f>IF(H6="","",IF(H6*Formula!M7=0,"",H6*Formula!M7))</f>
        <v/>
      </c>
      <c r="M6" s="39" t="str">
        <f>IF(H6="","",IF(H6*Formula!N7=0,"",H6*Formula!N7))</f>
        <v/>
      </c>
      <c r="N6" s="39" t="str">
        <f>IF(H6="","",IF(H6*Formula!O7=0,"",H6*Formula!O7))</f>
        <v/>
      </c>
      <c r="O6" s="103" t="str">
        <f>IF(H6="","",IF(H6*Formula!L7=0,"",'CDV &amp; Degradability 2016'!H6*Formula!L7))</f>
        <v/>
      </c>
      <c r="P6" s="33"/>
      <c r="Q6" s="33"/>
      <c r="R6" s="33"/>
    </row>
    <row r="7" spans="1:18">
      <c r="A7" s="39" t="str">
        <f>IF(Formula!I8=0,"",Formula!I8)</f>
        <v/>
      </c>
      <c r="B7" s="40" t="str">
        <f>IF(C7="","",IF(A7="",NonDID,IFERROR(VLOOKUP(A7,'DID-list 2016'!$A$5:$K$350,2,0),Invalid)))</f>
        <v/>
      </c>
      <c r="C7" s="40" t="str">
        <f>IF(Formula!C8=0,"",Formula!C8)</f>
        <v/>
      </c>
      <c r="D7" s="40" t="str">
        <f>IF(Formula!E8=0,"",Formula!E8)</f>
        <v/>
      </c>
      <c r="E7" s="38" t="str">
        <f>IFERROR(VLOOKUP($A7,'DID-list 2016'!$A$7:$K$350,8,0),"")</f>
        <v/>
      </c>
      <c r="F7" s="38" t="str">
        <f>IFERROR(VLOOKUP($A7,'DID-list 2016'!$A$7:$K$350,9,0),"")</f>
        <v/>
      </c>
      <c r="G7" s="41" t="str">
        <f>IF(Formula!D8*(Formula!F8/100)=0,"",Formula!D8*(Formula!F8/100))</f>
        <v/>
      </c>
      <c r="H7" s="41" t="str">
        <f t="shared" si="0"/>
        <v/>
      </c>
      <c r="I7" s="42" t="str">
        <f>IFERROR(IF(VLOOKUP($A7,'DID-list 2016'!$A$7:$K$350,10,0)="R",0,$H7)*OR(IF(VLOOKUP($A7,'DID-list 2016'!$A$7:$K$350,10,0)="NA",0,$H7)),$H7)</f>
        <v/>
      </c>
      <c r="J7" s="42" t="str">
        <f>IFERROR(IF(VLOOKUP($A7,'DID-list 2016'!$A$7:$K$350,11,0)="Y",0,$H7)*OR(IF(VLOOKUP($A7,'DID-list 2016'!$A$7:$K$350,11,0)="NA",0,$H7)),$H7)</f>
        <v/>
      </c>
      <c r="K7" s="43" t="str">
        <f t="shared" si="1"/>
        <v/>
      </c>
      <c r="L7" s="39" t="str">
        <f>IF(H7="","",IF(H7*Formula!M8=0,"",H7*Formula!M8))</f>
        <v/>
      </c>
      <c r="M7" s="39" t="str">
        <f>IF(H7="","",IF(H7*Formula!N8=0,"",H7*Formula!N8))</f>
        <v/>
      </c>
      <c r="N7" s="39" t="str">
        <f>IF(H7="","",IF(H7*Formula!O8=0,"",H7*Formula!O8))</f>
        <v/>
      </c>
      <c r="O7" s="103" t="str">
        <f>IF(H7="","",IF(H7*Formula!L8=0,"",'CDV &amp; Degradability 2016'!H7*Formula!L8))</f>
        <v/>
      </c>
      <c r="P7" s="33"/>
      <c r="Q7" s="33"/>
      <c r="R7" s="33"/>
    </row>
    <row r="8" spans="1:18">
      <c r="A8" s="39" t="str">
        <f>IF(Formula!I9=0,"",Formula!I9)</f>
        <v/>
      </c>
      <c r="B8" s="40" t="str">
        <f>IF(C8="","",IF(A8="",NonDID,IFERROR(VLOOKUP(A8,'DID-list 2016'!$A$5:$K$350,2,0),Invalid)))</f>
        <v/>
      </c>
      <c r="C8" s="40" t="str">
        <f>IF(Formula!C9=0,"",Formula!C9)</f>
        <v/>
      </c>
      <c r="D8" s="40" t="str">
        <f>IF(Formula!E9=0,"",Formula!E9)</f>
        <v/>
      </c>
      <c r="E8" s="38" t="str">
        <f>IFERROR(VLOOKUP($A8,'DID-list 2016'!$A$7:$K$350,8,0),"")</f>
        <v/>
      </c>
      <c r="F8" s="38" t="str">
        <f>IFERROR(VLOOKUP($A8,'DID-list 2016'!$A$7:$K$350,9,0),"")</f>
        <v/>
      </c>
      <c r="G8" s="41" t="str">
        <f>IF(Formula!D9*(Formula!F9/100)=0,"",Formula!D9*(Formula!F9/100))</f>
        <v/>
      </c>
      <c r="H8" s="41" t="str">
        <f t="shared" si="0"/>
        <v/>
      </c>
      <c r="I8" s="42" t="str">
        <f>IFERROR(IF(VLOOKUP($A8,'DID-list 2016'!$A$7:$K$350,10,0)="R",0,$H8)*OR(IF(VLOOKUP($A8,'DID-list 2016'!$A$7:$K$350,10,0)="NA",0,$H8)),$H8)</f>
        <v/>
      </c>
      <c r="J8" s="42" t="str">
        <f>IFERROR(IF(VLOOKUP($A8,'DID-list 2016'!$A$7:$K$350,11,0)="Y",0,$H8)*OR(IF(VLOOKUP($A8,'DID-list 2016'!$A$7:$K$350,11,0)="NA",0,$H8)),$H8)</f>
        <v/>
      </c>
      <c r="K8" s="43" t="str">
        <f t="shared" si="1"/>
        <v/>
      </c>
      <c r="L8" s="39" t="str">
        <f>IF(H8="","",IF(H8*Formula!M9=0,"",H8*Formula!M9))</f>
        <v/>
      </c>
      <c r="M8" s="39" t="str">
        <f>IF(H8="","",IF(H8*Formula!N9=0,"",H8*Formula!N9))</f>
        <v/>
      </c>
      <c r="N8" s="39" t="str">
        <f>IF(H8="","",IF(H8*Formula!O9=0,"",H8*Formula!O9))</f>
        <v/>
      </c>
      <c r="O8" s="103" t="str">
        <f>IF(H8="","",IF(H8*Formula!L9=0,"",'CDV &amp; Degradability 2016'!H8*Formula!L9))</f>
        <v/>
      </c>
      <c r="P8" s="33"/>
      <c r="Q8" s="33"/>
      <c r="R8" s="33"/>
    </row>
    <row r="9" spans="1:18">
      <c r="A9" s="39" t="str">
        <f>IF(Formula!I10=0,"",Formula!I10)</f>
        <v/>
      </c>
      <c r="B9" s="40" t="str">
        <f>IF(C9="","",IF(A9="",NonDID,IFERROR(VLOOKUP(A9,'DID-list 2016'!$A$5:$K$350,2,0),Invalid)))</f>
        <v/>
      </c>
      <c r="C9" s="40" t="str">
        <f>IF(Formula!C10=0,"",Formula!C10)</f>
        <v/>
      </c>
      <c r="D9" s="40" t="str">
        <f>IF(Formula!E10=0,"",Formula!E10)</f>
        <v/>
      </c>
      <c r="E9" s="38" t="str">
        <f>IFERROR(VLOOKUP($A9,'DID-list 2016'!$A$7:$K$350,8,0),"")</f>
        <v/>
      </c>
      <c r="F9" s="38" t="str">
        <f>IFERROR(VLOOKUP($A9,'DID-list 2016'!$A$7:$K$350,9,0),"")</f>
        <v/>
      </c>
      <c r="G9" s="41" t="str">
        <f>IF(Formula!D10*(Formula!F10/100)=0,"",Formula!D10*(Formula!F10/100))</f>
        <v/>
      </c>
      <c r="H9" s="41" t="str">
        <f t="shared" si="0"/>
        <v/>
      </c>
      <c r="I9" s="42" t="str">
        <f>IFERROR(IF(VLOOKUP($A9,'DID-list 2016'!$A$7:$K$350,10,0)="R",0,$H9)*OR(IF(VLOOKUP($A9,'DID-list 2016'!$A$7:$K$350,10,0)="NA",0,$H9)),$H9)</f>
        <v/>
      </c>
      <c r="J9" s="42" t="str">
        <f>IFERROR(IF(VLOOKUP($A9,'DID-list 2016'!$A$7:$K$350,11,0)="Y",0,$H9)*OR(IF(VLOOKUP($A9,'DID-list 2016'!$A$7:$K$350,11,0)="NA",0,$H9)),$H9)</f>
        <v/>
      </c>
      <c r="K9" s="43" t="str">
        <f t="shared" si="1"/>
        <v/>
      </c>
      <c r="L9" s="39" t="str">
        <f>IF(H9="","",IF(H9*Formula!M10=0,"",H9*Formula!M10))</f>
        <v/>
      </c>
      <c r="M9" s="39" t="str">
        <f>IF(H9="","",IF(H9*Formula!N10=0,"",H9*Formula!N10))</f>
        <v/>
      </c>
      <c r="N9" s="39" t="str">
        <f>IF(H9="","",IF(H9*Formula!O10=0,"",H9*Formula!O10))</f>
        <v/>
      </c>
      <c r="O9" s="103" t="str">
        <f>IF(H9="","",IF(H9*Formula!L10=0,"",'CDV &amp; Degradability 2016'!H9*Formula!L10))</f>
        <v/>
      </c>
      <c r="P9" s="33"/>
      <c r="Q9" s="33"/>
      <c r="R9" s="33"/>
    </row>
    <row r="10" spans="1:18">
      <c r="A10" s="39" t="str">
        <f>IF(Formula!I11=0,"",Formula!I11)</f>
        <v/>
      </c>
      <c r="B10" s="40" t="str">
        <f>IF(C10="","",IF(A10="",NonDID,IFERROR(VLOOKUP(A10,'DID-list 2016'!$A$5:$K$350,2,0),Invalid)))</f>
        <v/>
      </c>
      <c r="C10" s="40" t="str">
        <f>IF(Formula!C11=0,"",Formula!C11)</f>
        <v/>
      </c>
      <c r="D10" s="40" t="str">
        <f>IF(Formula!E11=0,"",Formula!E11)</f>
        <v/>
      </c>
      <c r="E10" s="38" t="str">
        <f>IFERROR(VLOOKUP($A10,'DID-list 2016'!$A$7:$K$350,8,0),"")</f>
        <v/>
      </c>
      <c r="F10" s="38" t="str">
        <f>IFERROR(VLOOKUP($A10,'DID-list 2016'!$A$7:$K$350,9,0),"")</f>
        <v/>
      </c>
      <c r="G10" s="41" t="str">
        <f>IF(Formula!D11*(Formula!F11/100)=0,"",Formula!D11*(Formula!F11/100))</f>
        <v/>
      </c>
      <c r="H10" s="41" t="str">
        <f t="shared" si="0"/>
        <v/>
      </c>
      <c r="I10" s="42" t="str">
        <f>IFERROR(IF(VLOOKUP($A10,'DID-list 2016'!$A$7:$K$350,10,0)="R",0,$H10)*OR(IF(VLOOKUP($A10,'DID-list 2016'!$A$7:$K$350,10,0)="NA",0,$H10)),$H10)</f>
        <v/>
      </c>
      <c r="J10" s="42" t="str">
        <f>IFERROR(IF(VLOOKUP($A10,'DID-list 2016'!$A$7:$K$350,11,0)="Y",0,$H10)*OR(IF(VLOOKUP($A10,'DID-list 2016'!$A$7:$K$350,11,0)="NA",0,$H10)),$H10)</f>
        <v/>
      </c>
      <c r="K10" s="43" t="str">
        <f t="shared" si="1"/>
        <v/>
      </c>
      <c r="L10" s="39" t="str">
        <f>IF(H10="","",IF(H10*Formula!M11=0,"",H10*Formula!M11))</f>
        <v/>
      </c>
      <c r="M10" s="39" t="str">
        <f>IF(H10="","",IF(H10*Formula!N11=0,"",H10*Formula!N11))</f>
        <v/>
      </c>
      <c r="N10" s="39" t="str">
        <f>IF(H10="","",IF(H10*Formula!O11=0,"",H10*Formula!O11))</f>
        <v/>
      </c>
      <c r="O10" s="103" t="str">
        <f>IF(H10="","",IF(H10*Formula!L11=0,"",'CDV &amp; Degradability 2016'!H10*Formula!L11))</f>
        <v/>
      </c>
      <c r="P10" s="33"/>
      <c r="Q10" s="33"/>
      <c r="R10" s="33"/>
    </row>
    <row r="11" spans="1:18">
      <c r="A11" s="39" t="str">
        <f>IF(Formula!I12=0,"",Formula!I12)</f>
        <v/>
      </c>
      <c r="B11" s="40" t="str">
        <f>IF(C11="","",IF(A11="",NonDID,IFERROR(VLOOKUP(A11,'DID-list 2016'!$A$5:$K$350,2,0),Invalid)))</f>
        <v/>
      </c>
      <c r="C11" s="40" t="str">
        <f>IF(Formula!C12=0,"",Formula!C12)</f>
        <v/>
      </c>
      <c r="D11" s="40" t="str">
        <f>IF(Formula!E12=0,"",Formula!E12)</f>
        <v/>
      </c>
      <c r="E11" s="38" t="str">
        <f>IFERROR(VLOOKUP($A11,'DID-list 2016'!$A$7:$K$350,8,0),"")</f>
        <v/>
      </c>
      <c r="F11" s="38" t="str">
        <f>IFERROR(VLOOKUP($A11,'DID-list 2016'!$A$7:$K$350,9,0),"")</f>
        <v/>
      </c>
      <c r="G11" s="41" t="str">
        <f>IF(Formula!D12*(Formula!F12/100)=0,"",Formula!D12*(Formula!F12/100))</f>
        <v/>
      </c>
      <c r="H11" s="41" t="str">
        <f t="shared" si="0"/>
        <v/>
      </c>
      <c r="I11" s="42" t="str">
        <f>IFERROR(IF(VLOOKUP($A11,'DID-list 2016'!$A$7:$K$350,10,0)="R",0,$H11)*OR(IF(VLOOKUP($A11,'DID-list 2016'!$A$7:$K$350,10,0)="NA",0,$H11)),$H11)</f>
        <v/>
      </c>
      <c r="J11" s="42" t="str">
        <f>IFERROR(IF(VLOOKUP($A11,'DID-list 2016'!$A$7:$K$350,11,0)="Y",0,$H11)*OR(IF(VLOOKUP($A11,'DID-list 2016'!$A$7:$K$350,11,0)="NA",0,$H11)),$H11)</f>
        <v/>
      </c>
      <c r="K11" s="43" t="str">
        <f t="shared" si="1"/>
        <v/>
      </c>
      <c r="L11" s="39" t="str">
        <f>IF(H11="","",IF(H11*Formula!M12=0,"",H11*Formula!M12))</f>
        <v/>
      </c>
      <c r="M11" s="39" t="str">
        <f>IF(H11="","",IF(H11*Formula!N12=0,"",H11*Formula!N12))</f>
        <v/>
      </c>
      <c r="N11" s="39" t="str">
        <f>IF(H11="","",IF(H11*Formula!O12=0,"",H11*Formula!O12))</f>
        <v/>
      </c>
      <c r="O11" s="103" t="str">
        <f>IF(H11="","",IF(H11*Formula!L12=0,"",'CDV &amp; Degradability 2016'!H11*Formula!L12))</f>
        <v/>
      </c>
      <c r="P11" s="33"/>
      <c r="Q11" s="33"/>
      <c r="R11" s="33"/>
    </row>
    <row r="12" spans="1:18">
      <c r="A12" s="39" t="str">
        <f>IF(Formula!I13=0,"",Formula!I13)</f>
        <v/>
      </c>
      <c r="B12" s="40" t="str">
        <f>IF(C12="","",IF(A12="",NonDID,IFERROR(VLOOKUP(A12,'DID-list 2016'!$A$5:$K$350,2,0),Invalid)))</f>
        <v/>
      </c>
      <c r="C12" s="40" t="str">
        <f>IF(Formula!C13=0,"",Formula!C13)</f>
        <v/>
      </c>
      <c r="D12" s="40" t="str">
        <f>IF(Formula!E13=0,"",Formula!E13)</f>
        <v/>
      </c>
      <c r="E12" s="38" t="str">
        <f>IFERROR(VLOOKUP($A12,'DID-list 2016'!$A$7:$K$350,8,0),"")</f>
        <v/>
      </c>
      <c r="F12" s="38" t="str">
        <f>IFERROR(VLOOKUP($A12,'DID-list 2016'!$A$7:$K$350,9,0),"")</f>
        <v/>
      </c>
      <c r="G12" s="41" t="str">
        <f>IF(Formula!D13*(Formula!F13/100)=0,"",Formula!D13*(Formula!F13/100))</f>
        <v/>
      </c>
      <c r="H12" s="41" t="str">
        <f t="shared" si="0"/>
        <v/>
      </c>
      <c r="I12" s="42" t="str">
        <f>IFERROR(IF(VLOOKUP($A12,'DID-list 2016'!$A$7:$K$350,10,0)="R",0,$H12)*OR(IF(VLOOKUP($A12,'DID-list 2016'!$A$7:$K$350,10,0)="NA",0,$H12)),$H12)</f>
        <v/>
      </c>
      <c r="J12" s="42" t="str">
        <f>IFERROR(IF(VLOOKUP($A12,'DID-list 2016'!$A$7:$K$350,11,0)="Y",0,$H12)*OR(IF(VLOOKUP($A12,'DID-list 2016'!$A$7:$K$350,11,0)="NA",0,$H12)),$H12)</f>
        <v/>
      </c>
      <c r="K12" s="43" t="str">
        <f t="shared" si="1"/>
        <v/>
      </c>
      <c r="L12" s="39" t="str">
        <f>IF(H12="","",IF(H12*Formula!M13=0,"",H12*Formula!M13))</f>
        <v/>
      </c>
      <c r="M12" s="39" t="str">
        <f>IF(H12="","",IF(H12*Formula!N13=0,"",H12*Formula!N13))</f>
        <v/>
      </c>
      <c r="N12" s="39" t="str">
        <f>IF(H12="","",IF(H12*Formula!O13=0,"",H12*Formula!O13))</f>
        <v/>
      </c>
      <c r="O12" s="103" t="str">
        <f>IF(H12="","",IF(H12*Formula!L13=0,"",'CDV &amp; Degradability 2016'!H12*Formula!L13))</f>
        <v/>
      </c>
      <c r="P12" s="33"/>
      <c r="Q12" s="33"/>
      <c r="R12" s="33"/>
    </row>
    <row r="13" spans="1:18">
      <c r="A13" s="39" t="str">
        <f>IF(Formula!I14=0,"",Formula!I14)</f>
        <v/>
      </c>
      <c r="B13" s="40" t="str">
        <f>IF(C13="","",IF(A13="",NonDID,IFERROR(VLOOKUP(A13,'DID-list 2016'!$A$5:$K$350,2,0),Invalid)))</f>
        <v/>
      </c>
      <c r="C13" s="40" t="str">
        <f>IF(Formula!C14=0,"",Formula!C14)</f>
        <v/>
      </c>
      <c r="D13" s="40" t="str">
        <f>IF(Formula!E14=0,"",Formula!E14)</f>
        <v/>
      </c>
      <c r="E13" s="38" t="str">
        <f>IFERROR(VLOOKUP($A13,'DID-list 2016'!$A$7:$K$350,8,0),"")</f>
        <v/>
      </c>
      <c r="F13" s="38" t="str">
        <f>IFERROR(VLOOKUP($A13,'DID-list 2016'!$A$7:$K$350,9,0),"")</f>
        <v/>
      </c>
      <c r="G13" s="41" t="str">
        <f>IF(Formula!D14*(Formula!F14/100)=0,"",Formula!D14*(Formula!F14/100))</f>
        <v/>
      </c>
      <c r="H13" s="41" t="str">
        <f t="shared" si="0"/>
        <v/>
      </c>
      <c r="I13" s="42" t="str">
        <f>IFERROR(IF(VLOOKUP($A13,'DID-list 2016'!$A$7:$K$350,10,0)="R",0,$H13)*OR(IF(VLOOKUP($A13,'DID-list 2016'!$A$7:$K$350,10,0)="NA",0,$H13)),$H13)</f>
        <v/>
      </c>
      <c r="J13" s="42" t="str">
        <f>IFERROR(IF(VLOOKUP($A13,'DID-list 2016'!$A$7:$K$350,11,0)="Y",0,$H13)*OR(IF(VLOOKUP($A13,'DID-list 2016'!$A$7:$K$350,11,0)="NA",0,$H13)),$H13)</f>
        <v/>
      </c>
      <c r="K13" s="43" t="str">
        <f t="shared" si="1"/>
        <v/>
      </c>
      <c r="L13" s="39" t="str">
        <f>IF(H13="","",IF(H13*Formula!M14=0,"",H13*Formula!M14))</f>
        <v/>
      </c>
      <c r="M13" s="39" t="str">
        <f>IF(H13="","",IF(H13*Formula!N14=0,"",H13*Formula!N14))</f>
        <v/>
      </c>
      <c r="N13" s="39" t="str">
        <f>IF(H13="","",IF(H13*Formula!O14=0,"",H13*Formula!O14))</f>
        <v/>
      </c>
      <c r="O13" s="103" t="str">
        <f>IF(H13="","",IF(H13*Formula!L14=0,"",'CDV &amp; Degradability 2016'!H13*Formula!L14))</f>
        <v/>
      </c>
      <c r="P13" s="33"/>
      <c r="Q13" s="33"/>
      <c r="R13" s="33"/>
    </row>
    <row r="14" spans="1:18">
      <c r="A14" s="39" t="str">
        <f>IF(Formula!I15=0,"",Formula!I15)</f>
        <v/>
      </c>
      <c r="B14" s="40" t="str">
        <f>IF(C14="","",IF(A14="",NonDID,IFERROR(VLOOKUP(A14,'DID-list 2016'!$A$5:$K$350,2,0),Invalid)))</f>
        <v/>
      </c>
      <c r="C14" s="40" t="str">
        <f>IF(Formula!C15=0,"",Formula!C15)</f>
        <v/>
      </c>
      <c r="D14" s="40" t="str">
        <f>IF(Formula!E15=0,"",Formula!E15)</f>
        <v/>
      </c>
      <c r="E14" s="38" t="str">
        <f>IFERROR(VLOOKUP($A14,'DID-list 2016'!$A$7:$K$350,8,0),"")</f>
        <v/>
      </c>
      <c r="F14" s="38" t="str">
        <f>IFERROR(VLOOKUP($A14,'DID-list 2016'!$A$7:$K$350,9,0),"")</f>
        <v/>
      </c>
      <c r="G14" s="41" t="str">
        <f>IF(Formula!D15*(Formula!F15/100)=0,"",Formula!D15*(Formula!F15/100))</f>
        <v/>
      </c>
      <c r="H14" s="41" t="str">
        <f t="shared" si="0"/>
        <v/>
      </c>
      <c r="I14" s="42" t="str">
        <f>IFERROR(IF(VLOOKUP($A14,'DID-list 2016'!$A$7:$K$350,10,0)="R",0,$H14)*OR(IF(VLOOKUP($A14,'DID-list 2016'!$A$7:$K$350,10,0)="NA",0,$H14)),$H14)</f>
        <v/>
      </c>
      <c r="J14" s="42" t="str">
        <f>IFERROR(IF(VLOOKUP($A14,'DID-list 2016'!$A$7:$K$350,11,0)="Y",0,$H14)*OR(IF(VLOOKUP($A14,'DID-list 2016'!$A$7:$K$350,11,0)="NA",0,$H14)),$H14)</f>
        <v/>
      </c>
      <c r="K14" s="43" t="str">
        <f t="shared" si="1"/>
        <v/>
      </c>
      <c r="L14" s="39" t="str">
        <f>IF(H14="","",IF(H14*Formula!M15=0,"",H14*Formula!M15))</f>
        <v/>
      </c>
      <c r="M14" s="39" t="str">
        <f>IF(H14="","",IF(H14*Formula!N15=0,"",H14*Formula!N15))</f>
        <v/>
      </c>
      <c r="N14" s="39" t="str">
        <f>IF(H14="","",IF(H14*Formula!O15=0,"",H14*Formula!O15))</f>
        <v/>
      </c>
      <c r="O14" s="103" t="str">
        <f>IF(H14="","",IF(H14*Formula!L15=0,"",'CDV &amp; Degradability 2016'!H14*Formula!L15))</f>
        <v/>
      </c>
      <c r="P14" s="33"/>
      <c r="Q14" s="33"/>
      <c r="R14" s="33"/>
    </row>
    <row r="15" spans="1:18">
      <c r="A15" s="39" t="str">
        <f>IF(Formula!I16=0,"",Formula!I16)</f>
        <v/>
      </c>
      <c r="B15" s="40" t="str">
        <f>IF(C15="","",IF(A15="",NonDID,IFERROR(VLOOKUP(A15,'DID-list 2016'!$A$5:$K$350,2,0),Invalid)))</f>
        <v/>
      </c>
      <c r="C15" s="40" t="str">
        <f>IF(Formula!C16=0,"",Formula!C16)</f>
        <v/>
      </c>
      <c r="D15" s="40" t="str">
        <f>IF(Formula!E16=0,"",Formula!E16)</f>
        <v/>
      </c>
      <c r="E15" s="38" t="str">
        <f>IFERROR(VLOOKUP($A15,'DID-list 2016'!$A$7:$K$350,8,0),"")</f>
        <v/>
      </c>
      <c r="F15" s="38" t="str">
        <f>IFERROR(VLOOKUP($A15,'DID-list 2016'!$A$7:$K$350,9,0),"")</f>
        <v/>
      </c>
      <c r="G15" s="41" t="str">
        <f>IF(Formula!D16*(Formula!F16/100)=0,"",Formula!D16*(Formula!F16/100))</f>
        <v/>
      </c>
      <c r="H15" s="41" t="str">
        <f t="shared" si="0"/>
        <v/>
      </c>
      <c r="I15" s="42" t="str">
        <f>IFERROR(IF(VLOOKUP($A15,'DID-list 2016'!$A$7:$K$350,10,0)="R",0,$H15)*OR(IF(VLOOKUP($A15,'DID-list 2016'!$A$7:$K$350,10,0)="NA",0,$H15)),$H15)</f>
        <v/>
      </c>
      <c r="J15" s="42" t="str">
        <f>IFERROR(IF(VLOOKUP($A15,'DID-list 2016'!$A$7:$K$350,11,0)="Y",0,$H15)*OR(IF(VLOOKUP($A15,'DID-list 2016'!$A$7:$K$350,11,0)="NA",0,$H15)),$H15)</f>
        <v/>
      </c>
      <c r="K15" s="43" t="str">
        <f t="shared" si="1"/>
        <v/>
      </c>
      <c r="L15" s="39" t="str">
        <f>IF(H15="","",IF(H15*Formula!M16=0,"",H15*Formula!M16))</f>
        <v/>
      </c>
      <c r="M15" s="39" t="str">
        <f>IF(H15="","",IF(H15*Formula!N16=0,"",H15*Formula!N16))</f>
        <v/>
      </c>
      <c r="N15" s="39" t="str">
        <f>IF(H15="","",IF(H15*Formula!O16=0,"",H15*Formula!O16))</f>
        <v/>
      </c>
      <c r="O15" s="103" t="str">
        <f>IF(H15="","",IF(H15*Formula!L16=0,"",'CDV &amp; Degradability 2016'!H15*Formula!L16))</f>
        <v/>
      </c>
      <c r="P15" s="33"/>
      <c r="Q15" s="33"/>
      <c r="R15" s="33"/>
    </row>
    <row r="16" spans="1:18">
      <c r="A16" s="39" t="str">
        <f>IF(Formula!I17=0,"",Formula!I17)</f>
        <v/>
      </c>
      <c r="B16" s="40" t="str">
        <f>IF(C16="","",IF(A16="",NonDID,IFERROR(VLOOKUP(A16,'DID-list 2016'!$A$5:$K$350,2,0),Invalid)))</f>
        <v/>
      </c>
      <c r="C16" s="40" t="str">
        <f>IF(Formula!C17=0,"",Formula!C17)</f>
        <v/>
      </c>
      <c r="D16" s="40" t="str">
        <f>IF(Formula!E17=0,"",Formula!E17)</f>
        <v/>
      </c>
      <c r="E16" s="38" t="str">
        <f>IFERROR(VLOOKUP($A16,'DID-list 2016'!$A$7:$K$350,8,0),"")</f>
        <v/>
      </c>
      <c r="F16" s="38" t="str">
        <f>IFERROR(VLOOKUP($A16,'DID-list 2016'!$A$7:$K$350,9,0),"")</f>
        <v/>
      </c>
      <c r="G16" s="41" t="str">
        <f>IF(Formula!D17*(Formula!F17/100)=0,"",Formula!D17*(Formula!F17/100))</f>
        <v/>
      </c>
      <c r="H16" s="41" t="str">
        <f t="shared" si="0"/>
        <v/>
      </c>
      <c r="I16" s="42" t="str">
        <f>IFERROR(IF(VLOOKUP($A16,'DID-list 2016'!$A$7:$K$350,10,0)="R",0,$H16)*OR(IF(VLOOKUP($A16,'DID-list 2016'!$A$7:$K$350,10,0)="NA",0,$H16)),$H16)</f>
        <v/>
      </c>
      <c r="J16" s="42" t="str">
        <f>IFERROR(IF(VLOOKUP($A16,'DID-list 2016'!$A$7:$K$350,11,0)="Y",0,$H16)*OR(IF(VLOOKUP($A16,'DID-list 2016'!$A$7:$K$350,11,0)="NA",0,$H16)),$H16)</f>
        <v/>
      </c>
      <c r="K16" s="43" t="str">
        <f t="shared" si="1"/>
        <v/>
      </c>
      <c r="L16" s="39" t="str">
        <f>IF(H16="","",IF(H16*Formula!M17=0,"",H16*Formula!M17))</f>
        <v/>
      </c>
      <c r="M16" s="39" t="str">
        <f>IF(H16="","",IF(H16*Formula!N17=0,"",H16*Formula!N17))</f>
        <v/>
      </c>
      <c r="N16" s="39" t="str">
        <f>IF(H16="","",IF(H16*Formula!O17=0,"",H16*Formula!O17))</f>
        <v/>
      </c>
      <c r="O16" s="103" t="str">
        <f>IF(H16="","",IF(H16*Formula!L17=0,"",'CDV &amp; Degradability 2016'!H16*Formula!L17))</f>
        <v/>
      </c>
      <c r="P16" s="33"/>
      <c r="Q16" s="33"/>
      <c r="R16" s="33"/>
    </row>
    <row r="17" spans="1:18">
      <c r="A17" s="39" t="str">
        <f>IF(Formula!I18=0,"",Formula!I18)</f>
        <v/>
      </c>
      <c r="B17" s="40" t="str">
        <f>IF(C17="","",IF(A17="",NonDID,IFERROR(VLOOKUP(A17,'DID-list 2016'!$A$5:$K$350,2,0),Invalid)))</f>
        <v/>
      </c>
      <c r="C17" s="40" t="str">
        <f>IF(Formula!C18=0,"",Formula!C18)</f>
        <v/>
      </c>
      <c r="D17" s="40" t="str">
        <f>IF(Formula!E18=0,"",Formula!E18)</f>
        <v/>
      </c>
      <c r="E17" s="38" t="str">
        <f>IFERROR(VLOOKUP($A17,'DID-list 2016'!$A$7:$K$350,8,0),"")</f>
        <v/>
      </c>
      <c r="F17" s="38" t="str">
        <f>IFERROR(VLOOKUP($A17,'DID-list 2016'!$A$7:$K$350,9,0),"")</f>
        <v/>
      </c>
      <c r="G17" s="41" t="str">
        <f>IF(Formula!D18*(Formula!F18/100)=0,"",Formula!D18*(Formula!F18/100))</f>
        <v/>
      </c>
      <c r="H17" s="41" t="str">
        <f t="shared" si="0"/>
        <v/>
      </c>
      <c r="I17" s="42" t="str">
        <f>IFERROR(IF(VLOOKUP($A17,'DID-list 2016'!$A$7:$K$350,10,0)="R",0,$H17)*OR(IF(VLOOKUP($A17,'DID-list 2016'!$A$7:$K$350,10,0)="NA",0,$H17)),$H17)</f>
        <v/>
      </c>
      <c r="J17" s="42" t="str">
        <f>IFERROR(IF(VLOOKUP($A17,'DID-list 2016'!$A$7:$K$350,11,0)="Y",0,$H17)*OR(IF(VLOOKUP($A17,'DID-list 2016'!$A$7:$K$350,11,0)="NA",0,$H17)),$H17)</f>
        <v/>
      </c>
      <c r="K17" s="43" t="str">
        <f t="shared" si="1"/>
        <v/>
      </c>
      <c r="L17" s="39" t="str">
        <f>IF(H17="","",IF(H17*Formula!M18=0,"",H17*Formula!M18))</f>
        <v/>
      </c>
      <c r="M17" s="39" t="str">
        <f>IF(H17="","",IF(H17*Formula!N18=0,"",H17*Formula!N18))</f>
        <v/>
      </c>
      <c r="N17" s="39" t="str">
        <f>IF(H17="","",IF(H17*Formula!O18=0,"",H17*Formula!O18))</f>
        <v/>
      </c>
      <c r="O17" s="103" t="str">
        <f>IF(H17="","",IF(H17*Formula!L18=0,"",'CDV &amp; Degradability 2016'!H17*Formula!L18))</f>
        <v/>
      </c>
      <c r="P17" s="33"/>
      <c r="Q17" s="33"/>
      <c r="R17" s="33"/>
    </row>
    <row r="18" spans="1:18">
      <c r="A18" s="39" t="str">
        <f>IF(Formula!I19=0,"",Formula!I19)</f>
        <v/>
      </c>
      <c r="B18" s="40" t="str">
        <f>IF(C18="","",IF(A18="",NonDID,IFERROR(VLOOKUP(A18,'DID-list 2016'!$A$5:$K$350,2,0),Invalid)))</f>
        <v/>
      </c>
      <c r="C18" s="40" t="str">
        <f>IF(Formula!C19=0,"",Formula!C19)</f>
        <v/>
      </c>
      <c r="D18" s="40" t="str">
        <f>IF(Formula!E19=0,"",Formula!E19)</f>
        <v/>
      </c>
      <c r="E18" s="38" t="str">
        <f>IFERROR(VLOOKUP($A18,'DID-list 2016'!$A$7:$K$350,8,0),"")</f>
        <v/>
      </c>
      <c r="F18" s="38" t="str">
        <f>IFERROR(VLOOKUP($A18,'DID-list 2016'!$A$7:$K$350,9,0),"")</f>
        <v/>
      </c>
      <c r="G18" s="41" t="str">
        <f>IF(Formula!D19*(Formula!F19/100)=0,"",Formula!D19*(Formula!F19/100))</f>
        <v/>
      </c>
      <c r="H18" s="41" t="str">
        <f t="shared" si="0"/>
        <v/>
      </c>
      <c r="I18" s="42" t="str">
        <f>IFERROR(IF(VLOOKUP($A18,'DID-list 2016'!$A$7:$K$350,10,0)="R",0,$H18)*OR(IF(VLOOKUP($A18,'DID-list 2016'!$A$7:$K$350,10,0)="NA",0,$H18)),$H18)</f>
        <v/>
      </c>
      <c r="J18" s="42" t="str">
        <f>IFERROR(IF(VLOOKUP($A18,'DID-list 2016'!$A$7:$K$350,11,0)="Y",0,$H18)*OR(IF(VLOOKUP($A18,'DID-list 2016'!$A$7:$K$350,11,0)="NA",0,$H18)),$H18)</f>
        <v/>
      </c>
      <c r="K18" s="43" t="str">
        <f t="shared" si="1"/>
        <v/>
      </c>
      <c r="L18" s="39" t="str">
        <f>IF(H18="","",IF(H18*Formula!M19=0,"",H18*Formula!M19))</f>
        <v/>
      </c>
      <c r="M18" s="39" t="str">
        <f>IF(H18="","",IF(H18*Formula!N19=0,"",H18*Formula!N19))</f>
        <v/>
      </c>
      <c r="N18" s="39" t="str">
        <f>IF(H18="","",IF(H18*Formula!O19=0,"",H18*Formula!O19))</f>
        <v/>
      </c>
      <c r="O18" s="103" t="str">
        <f>IF(H18="","",IF(H18*Formula!L19=0,"",'CDV &amp; Degradability 2016'!H18*Formula!L19))</f>
        <v/>
      </c>
      <c r="P18" s="33"/>
      <c r="Q18" s="33"/>
      <c r="R18" s="33"/>
    </row>
    <row r="19" spans="1:18">
      <c r="A19" s="39" t="str">
        <f>IF(Formula!I20=0,"",Formula!I20)</f>
        <v/>
      </c>
      <c r="B19" s="40" t="str">
        <f>IF(C19="","",IF(A19="",NonDID,IFERROR(VLOOKUP(A19,'DID-list 2016'!$A$5:$K$350,2,0),Invalid)))</f>
        <v/>
      </c>
      <c r="C19" s="40" t="str">
        <f>IF(Formula!C20=0,"",Formula!C20)</f>
        <v/>
      </c>
      <c r="D19" s="40" t="str">
        <f>IF(Formula!E20=0,"",Formula!E20)</f>
        <v/>
      </c>
      <c r="E19" s="38" t="str">
        <f>IFERROR(VLOOKUP($A19,'DID-list 2016'!$A$7:$K$350,8,0),"")</f>
        <v/>
      </c>
      <c r="F19" s="38" t="str">
        <f>IFERROR(VLOOKUP($A19,'DID-list 2016'!$A$7:$K$350,9,0),"")</f>
        <v/>
      </c>
      <c r="G19" s="41" t="str">
        <f>IF(Formula!D20*(Formula!F20/100)=0,"",Formula!D20*(Formula!F20/100))</f>
        <v/>
      </c>
      <c r="H19" s="41" t="str">
        <f t="shared" si="0"/>
        <v/>
      </c>
      <c r="I19" s="42" t="str">
        <f>IFERROR(IF(VLOOKUP($A19,'DID-list 2016'!$A$7:$K$350,10,0)="R",0,$H19)*OR(IF(VLOOKUP($A19,'DID-list 2016'!$A$7:$K$350,10,0)="NA",0,$H19)),$H19)</f>
        <v/>
      </c>
      <c r="J19" s="42" t="str">
        <f>IFERROR(IF(VLOOKUP($A19,'DID-list 2016'!$A$7:$K$350,11,0)="Y",0,$H19)*OR(IF(VLOOKUP($A19,'DID-list 2016'!$A$7:$K$350,11,0)="NA",0,$H19)),$H19)</f>
        <v/>
      </c>
      <c r="K19" s="43" t="str">
        <f t="shared" si="1"/>
        <v/>
      </c>
      <c r="L19" s="39" t="str">
        <f>IF(H19="","",IF(H19*Formula!M20=0,"",H19*Formula!M20))</f>
        <v/>
      </c>
      <c r="M19" s="39" t="str">
        <f>IF(H19="","",IF(H19*Formula!N20=0,"",H19*Formula!N20))</f>
        <v/>
      </c>
      <c r="N19" s="39" t="str">
        <f>IF(H19="","",IF(H19*Formula!O20=0,"",H19*Formula!O20))</f>
        <v/>
      </c>
      <c r="O19" s="103" t="str">
        <f>IF(H19="","",IF(H19*Formula!L20=0,"",'CDV &amp; Degradability 2016'!H19*Formula!L20))</f>
        <v/>
      </c>
      <c r="P19" s="33"/>
      <c r="Q19" s="33"/>
      <c r="R19" s="33"/>
    </row>
    <row r="20" spans="1:18">
      <c r="A20" s="39" t="str">
        <f>IF(Formula!I21=0,"",Formula!I21)</f>
        <v/>
      </c>
      <c r="B20" s="40" t="str">
        <f>IF(C20="","",IF(A20="",NonDID,IFERROR(VLOOKUP(A20,'DID-list 2016'!$A$5:$K$350,2,0),Invalid)))</f>
        <v/>
      </c>
      <c r="C20" s="40" t="str">
        <f>IF(Formula!C21=0,"",Formula!C21)</f>
        <v/>
      </c>
      <c r="D20" s="40" t="str">
        <f>IF(Formula!E21=0,"",Formula!E21)</f>
        <v/>
      </c>
      <c r="E20" s="38" t="str">
        <f>IFERROR(VLOOKUP($A20,'DID-list 2016'!$A$7:$K$350,8,0),"")</f>
        <v/>
      </c>
      <c r="F20" s="38" t="str">
        <f>IFERROR(VLOOKUP($A20,'DID-list 2016'!$A$7:$K$350,9,0),"")</f>
        <v/>
      </c>
      <c r="G20" s="41" t="str">
        <f>IF(Formula!D21*(Formula!F21/100)=0,"",Formula!D21*(Formula!F21/100))</f>
        <v/>
      </c>
      <c r="H20" s="41" t="str">
        <f t="shared" si="0"/>
        <v/>
      </c>
      <c r="I20" s="42" t="str">
        <f>IFERROR(IF(VLOOKUP($A20,'DID-list 2016'!$A$7:$K$350,10,0)="R",0,$H20)*OR(IF(VLOOKUP($A20,'DID-list 2016'!$A$7:$K$350,10,0)="NA",0,$H20)),$H20)</f>
        <v/>
      </c>
      <c r="J20" s="42" t="str">
        <f>IFERROR(IF(VLOOKUP($A20,'DID-list 2016'!$A$7:$K$350,11,0)="Y",0,$H20)*OR(IF(VLOOKUP($A20,'DID-list 2016'!$A$7:$K$350,11,0)="NA",0,$H20)),$H20)</f>
        <v/>
      </c>
      <c r="K20" s="43" t="str">
        <f t="shared" si="1"/>
        <v/>
      </c>
      <c r="L20" s="39" t="str">
        <f>IF(H20="","",IF(H20*Formula!M21=0,"",H20*Formula!M21))</f>
        <v/>
      </c>
      <c r="M20" s="39" t="str">
        <f>IF(H20="","",IF(H20*Formula!N21=0,"",H20*Formula!N21))</f>
        <v/>
      </c>
      <c r="N20" s="39" t="str">
        <f>IF(H20="","",IF(H20*Formula!O21=0,"",H20*Formula!O21))</f>
        <v/>
      </c>
      <c r="O20" s="103" t="str">
        <f>IF(H20="","",IF(H20*Formula!L21=0,"",'CDV &amp; Degradability 2016'!H20*Formula!L21))</f>
        <v/>
      </c>
      <c r="P20" s="33"/>
      <c r="Q20" s="33"/>
      <c r="R20" s="33"/>
    </row>
    <row r="21" spans="1:18">
      <c r="A21" s="39" t="str">
        <f>IF(Formula!I22=0,"",Formula!I22)</f>
        <v/>
      </c>
      <c r="B21" s="40" t="str">
        <f>IF(C21="","",IF(A21="",NonDID,IFERROR(VLOOKUP(A21,'DID-list 2016'!$A$5:$K$350,2,0),Invalid)))</f>
        <v/>
      </c>
      <c r="C21" s="40" t="str">
        <f>IF(Formula!C22=0,"",Formula!C22)</f>
        <v/>
      </c>
      <c r="D21" s="40" t="str">
        <f>IF(Formula!E22=0,"",Formula!E22)</f>
        <v/>
      </c>
      <c r="E21" s="38" t="str">
        <f>IFERROR(VLOOKUP($A21,'DID-list 2016'!$A$7:$K$350,8,0),"")</f>
        <v/>
      </c>
      <c r="F21" s="38" t="str">
        <f>IFERROR(VLOOKUP($A21,'DID-list 2016'!$A$7:$K$350,9,0),"")</f>
        <v/>
      </c>
      <c r="G21" s="41" t="str">
        <f>IF(Formula!D22*(Formula!F22/100)=0,"",Formula!D22*(Formula!F22/100))</f>
        <v/>
      </c>
      <c r="H21" s="41" t="str">
        <f t="shared" si="0"/>
        <v/>
      </c>
      <c r="I21" s="42" t="str">
        <f>IFERROR(IF(VLOOKUP($A21,'DID-list 2016'!$A$7:$K$350,10,0)="R",0,$H21)*OR(IF(VLOOKUP($A21,'DID-list 2016'!$A$7:$K$350,10,0)="NA",0,$H21)),$H21)</f>
        <v/>
      </c>
      <c r="J21" s="42" t="str">
        <f>IFERROR(IF(VLOOKUP($A21,'DID-list 2016'!$A$7:$K$350,11,0)="Y",0,$H21)*OR(IF(VLOOKUP($A21,'DID-list 2016'!$A$7:$K$350,11,0)="NA",0,$H21)),$H21)</f>
        <v/>
      </c>
      <c r="K21" s="43" t="str">
        <f t="shared" si="1"/>
        <v/>
      </c>
      <c r="L21" s="39" t="str">
        <f>IF(H21="","",IF(H21*Formula!M22=0,"",H21*Formula!M22))</f>
        <v/>
      </c>
      <c r="M21" s="39" t="str">
        <f>IF(H21="","",IF(H21*Formula!N22=0,"",H21*Formula!N22))</f>
        <v/>
      </c>
      <c r="N21" s="39" t="str">
        <f>IF(H21="","",IF(H21*Formula!O22=0,"",H21*Formula!O22))</f>
        <v/>
      </c>
      <c r="O21" s="103" t="str">
        <f>IF(H21="","",IF(H21*Formula!L22=0,"",'CDV &amp; Degradability 2016'!H21*Formula!L22))</f>
        <v/>
      </c>
      <c r="P21" s="33"/>
      <c r="Q21" s="33"/>
      <c r="R21" s="33"/>
    </row>
    <row r="22" spans="1:18">
      <c r="A22" s="39" t="str">
        <f>IF(Formula!I23=0,"",Formula!I23)</f>
        <v/>
      </c>
      <c r="B22" s="40" t="str">
        <f>IF(C22="","",IF(A22="",NonDID,IFERROR(VLOOKUP(A22,'DID-list 2016'!$A$5:$K$350,2,0),Invalid)))</f>
        <v/>
      </c>
      <c r="C22" s="40" t="str">
        <f>IF(Formula!C23=0,"",Formula!C23)</f>
        <v/>
      </c>
      <c r="D22" s="40" t="str">
        <f>IF(Formula!E23=0,"",Formula!E23)</f>
        <v/>
      </c>
      <c r="E22" s="38" t="str">
        <f>IFERROR(VLOOKUP($A22,'DID-list 2016'!$A$7:$K$350,8,0),"")</f>
        <v/>
      </c>
      <c r="F22" s="38" t="str">
        <f>IFERROR(VLOOKUP($A22,'DID-list 2016'!$A$7:$K$350,9,0),"")</f>
        <v/>
      </c>
      <c r="G22" s="41" t="str">
        <f>IF(Formula!D23*(Formula!F23/100)=0,"",Formula!D23*(Formula!F23/100))</f>
        <v/>
      </c>
      <c r="H22" s="41" t="str">
        <f t="shared" si="0"/>
        <v/>
      </c>
      <c r="I22" s="42" t="str">
        <f>IFERROR(IF(VLOOKUP($A22,'DID-list 2016'!$A$7:$K$350,10,0)="R",0,$H22)*OR(IF(VLOOKUP($A22,'DID-list 2016'!$A$7:$K$350,10,0)="NA",0,$H22)),$H22)</f>
        <v/>
      </c>
      <c r="J22" s="42" t="str">
        <f>IFERROR(IF(VLOOKUP($A22,'DID-list 2016'!$A$7:$K$350,11,0)="Y",0,$H22)*OR(IF(VLOOKUP($A22,'DID-list 2016'!$A$7:$K$350,11,0)="NA",0,$H22)),$H22)</f>
        <v/>
      </c>
      <c r="K22" s="43" t="str">
        <f t="shared" si="1"/>
        <v/>
      </c>
      <c r="L22" s="39" t="str">
        <f>IF(H22="","",IF(H22*Formula!M23=0,"",H22*Formula!M23))</f>
        <v/>
      </c>
      <c r="M22" s="39" t="str">
        <f>IF(H22="","",IF(H22*Formula!N23=0,"",H22*Formula!N23))</f>
        <v/>
      </c>
      <c r="N22" s="39" t="str">
        <f>IF(H22="","",IF(H22*Formula!O23=0,"",H22*Formula!O23))</f>
        <v/>
      </c>
      <c r="O22" s="103" t="str">
        <f>IF(H22="","",IF(H22*Formula!L23=0,"",'CDV &amp; Degradability 2016'!H22*Formula!L23))</f>
        <v/>
      </c>
      <c r="P22" s="33"/>
      <c r="Q22" s="33"/>
      <c r="R22" s="33"/>
    </row>
    <row r="23" spans="1:18">
      <c r="A23" s="39" t="str">
        <f>IF(Formula!I24=0,"",Formula!I24)</f>
        <v/>
      </c>
      <c r="B23" s="40" t="str">
        <f>IF(C23="","",IF(A23="",NonDID,IFERROR(VLOOKUP(A23,'DID-list 2016'!$A$5:$K$350,2,0),Invalid)))</f>
        <v/>
      </c>
      <c r="C23" s="40" t="str">
        <f>IF(Formula!C24=0,"",Formula!C24)</f>
        <v/>
      </c>
      <c r="D23" s="40" t="str">
        <f>IF(Formula!E24=0,"",Formula!E24)</f>
        <v/>
      </c>
      <c r="E23" s="38" t="str">
        <f>IFERROR(VLOOKUP($A23,'DID-list 2016'!$A$7:$K$350,8,0),"")</f>
        <v/>
      </c>
      <c r="F23" s="38" t="str">
        <f>IFERROR(VLOOKUP($A23,'DID-list 2016'!$A$7:$K$350,9,0),"")</f>
        <v/>
      </c>
      <c r="G23" s="41" t="str">
        <f>IF(Formula!D24*(Formula!F24/100)=0,"",Formula!D24*(Formula!F24/100))</f>
        <v/>
      </c>
      <c r="H23" s="41" t="str">
        <f t="shared" si="0"/>
        <v/>
      </c>
      <c r="I23" s="42" t="str">
        <f>IFERROR(IF(VLOOKUP($A23,'DID-list 2016'!$A$7:$K$350,10,0)="R",0,$H23)*OR(IF(VLOOKUP($A23,'DID-list 2016'!$A$7:$K$350,10,0)="NA",0,$H23)),$H23)</f>
        <v/>
      </c>
      <c r="J23" s="42" t="str">
        <f>IFERROR(IF(VLOOKUP($A23,'DID-list 2016'!$A$7:$K$350,11,0)="Y",0,$H23)*OR(IF(VLOOKUP($A23,'DID-list 2016'!$A$7:$K$350,11,0)="NA",0,$H23)),$H23)</f>
        <v/>
      </c>
      <c r="K23" s="43" t="str">
        <f t="shared" si="1"/>
        <v/>
      </c>
      <c r="L23" s="39" t="str">
        <f>IF(H23="","",IF(H23*Formula!M24=0,"",H23*Formula!M24))</f>
        <v/>
      </c>
      <c r="M23" s="39" t="str">
        <f>IF(H23="","",IF(H23*Formula!N24=0,"",H23*Formula!N24))</f>
        <v/>
      </c>
      <c r="N23" s="39" t="str">
        <f>IF(H23="","",IF(H23*Formula!O24=0,"",H23*Formula!O24))</f>
        <v/>
      </c>
      <c r="O23" s="103" t="str">
        <f>IF(H23="","",IF(H23*Formula!L24=0,"",'CDV &amp; Degradability 2016'!H23*Formula!L24))</f>
        <v/>
      </c>
      <c r="P23" s="33"/>
      <c r="Q23" s="33"/>
      <c r="R23" s="33"/>
    </row>
    <row r="24" spans="1:18">
      <c r="A24" s="39" t="str">
        <f>IF(Formula!I25=0,"",Formula!I25)</f>
        <v/>
      </c>
      <c r="B24" s="40" t="str">
        <f>IF(C24="","",IF(A24="",NonDID,IFERROR(VLOOKUP(A24,'DID-list 2016'!$A$5:$K$350,2,0),Invalid)))</f>
        <v/>
      </c>
      <c r="C24" s="40" t="str">
        <f>IF(Formula!C25=0,"",Formula!C25)</f>
        <v/>
      </c>
      <c r="D24" s="40" t="str">
        <f>IF(Formula!E25=0,"",Formula!E25)</f>
        <v/>
      </c>
      <c r="E24" s="38" t="str">
        <f>IFERROR(VLOOKUP($A24,'DID-list 2016'!$A$7:$K$350,8,0),"")</f>
        <v/>
      </c>
      <c r="F24" s="38" t="str">
        <f>IFERROR(VLOOKUP($A24,'DID-list 2016'!$A$7:$K$350,9,0),"")</f>
        <v/>
      </c>
      <c r="G24" s="41" t="str">
        <f>IF(Formula!D25*(Formula!F25/100)=0,"",Formula!D25*(Formula!F25/100))</f>
        <v/>
      </c>
      <c r="H24" s="41" t="str">
        <f t="shared" si="0"/>
        <v/>
      </c>
      <c r="I24" s="42" t="str">
        <f>IFERROR(IF(VLOOKUP($A24,'DID-list 2016'!$A$7:$K$350,10,0)="R",0,$H24)*OR(IF(VLOOKUP($A24,'DID-list 2016'!$A$7:$K$350,10,0)="NA",0,$H24)),$H24)</f>
        <v/>
      </c>
      <c r="J24" s="42" t="str">
        <f>IFERROR(IF(VLOOKUP($A24,'DID-list 2016'!$A$7:$K$350,11,0)="Y",0,$H24)*OR(IF(VLOOKUP($A24,'DID-list 2016'!$A$7:$K$350,11,0)="NA",0,$H24)),$H24)</f>
        <v/>
      </c>
      <c r="K24" s="43" t="str">
        <f t="shared" si="1"/>
        <v/>
      </c>
      <c r="L24" s="39" t="str">
        <f>IF(H24="","",IF(H24*Formula!M25=0,"",H24*Formula!M25))</f>
        <v/>
      </c>
      <c r="M24" s="39" t="str">
        <f>IF(H24="","",IF(H24*Formula!N25=0,"",H24*Formula!N25))</f>
        <v/>
      </c>
      <c r="N24" s="39" t="str">
        <f>IF(H24="","",IF(H24*Formula!O25=0,"",H24*Formula!O25))</f>
        <v/>
      </c>
      <c r="O24" s="103" t="str">
        <f>IF(H24="","",IF(H24*Formula!L25=0,"",'CDV &amp; Degradability 2016'!H24*Formula!L25))</f>
        <v/>
      </c>
      <c r="P24" s="33"/>
      <c r="Q24" s="33"/>
      <c r="R24" s="33"/>
    </row>
    <row r="25" spans="1:18">
      <c r="A25" s="39" t="str">
        <f>IF(Formula!I26=0,"",Formula!I26)</f>
        <v/>
      </c>
      <c r="B25" s="40" t="str">
        <f>IF(C25="","",IF(A25="",NonDID,IFERROR(VLOOKUP(A25,'DID-list 2016'!$A$5:$K$350,2,0),Invalid)))</f>
        <v/>
      </c>
      <c r="C25" s="40" t="str">
        <f>IF(Formula!C26=0,"",Formula!C26)</f>
        <v/>
      </c>
      <c r="D25" s="40" t="str">
        <f>IF(Formula!E26=0,"",Formula!E26)</f>
        <v/>
      </c>
      <c r="E25" s="38" t="str">
        <f>IFERROR(VLOOKUP($A25,'DID-list 2016'!$A$7:$K$350,8,0),"")</f>
        <v/>
      </c>
      <c r="F25" s="38" t="str">
        <f>IFERROR(VLOOKUP($A25,'DID-list 2016'!$A$7:$K$350,9,0),"")</f>
        <v/>
      </c>
      <c r="G25" s="41" t="str">
        <f>IF(Formula!D26*(Formula!F26/100)=0,"",Formula!D26*(Formula!F26/100))</f>
        <v/>
      </c>
      <c r="H25" s="41" t="str">
        <f t="shared" si="0"/>
        <v/>
      </c>
      <c r="I25" s="42" t="str">
        <f>IFERROR(IF(VLOOKUP($A25,'DID-list 2016'!$A$7:$K$350,10,0)="R",0,$H25)*OR(IF(VLOOKUP($A25,'DID-list 2016'!$A$7:$K$350,10,0)="NA",0,$H25)),$H25)</f>
        <v/>
      </c>
      <c r="J25" s="42" t="str">
        <f>IFERROR(IF(VLOOKUP($A25,'DID-list 2016'!$A$7:$K$350,11,0)="Y",0,$H25)*OR(IF(VLOOKUP($A25,'DID-list 2016'!$A$7:$K$350,11,0)="NA",0,$H25)),$H25)</f>
        <v/>
      </c>
      <c r="K25" s="43" t="str">
        <f t="shared" si="1"/>
        <v/>
      </c>
      <c r="L25" s="39" t="str">
        <f>IF(H25="","",IF(H25*Formula!M26=0,"",H25*Formula!M26))</f>
        <v/>
      </c>
      <c r="M25" s="39" t="str">
        <f>IF(H25="","",IF(H25*Formula!N26=0,"",H25*Formula!N26))</f>
        <v/>
      </c>
      <c r="N25" s="39" t="str">
        <f>IF(H25="","",IF(H25*Formula!O26=0,"",H25*Formula!O26))</f>
        <v/>
      </c>
      <c r="O25" s="103" t="str">
        <f>IF(H25="","",IF(H25*Formula!L26=0,"",'CDV &amp; Degradability 2016'!H25*Formula!L26))</f>
        <v/>
      </c>
      <c r="P25" s="33"/>
      <c r="Q25" s="33"/>
      <c r="R25" s="33"/>
    </row>
    <row r="26" spans="1:18">
      <c r="A26" s="39" t="str">
        <f>IF(Formula!I27=0,"",Formula!I27)</f>
        <v/>
      </c>
      <c r="B26" s="40" t="str">
        <f>IF(C26="","",IF(A26="",NonDID,IFERROR(VLOOKUP(A26,'DID-list 2016'!$A$5:$K$350,2,0),Invalid)))</f>
        <v/>
      </c>
      <c r="C26" s="40" t="str">
        <f>IF(Formula!C27=0,"",Formula!C27)</f>
        <v/>
      </c>
      <c r="D26" s="40" t="str">
        <f>IF(Formula!E27=0,"",Formula!E27)</f>
        <v/>
      </c>
      <c r="E26" s="38" t="str">
        <f>IFERROR(VLOOKUP($A26,'DID-list 2016'!$A$7:$K$350,8,0),"")</f>
        <v/>
      </c>
      <c r="F26" s="38" t="str">
        <f>IFERROR(VLOOKUP($A26,'DID-list 2016'!$A$7:$K$350,9,0),"")</f>
        <v/>
      </c>
      <c r="G26" s="41" t="str">
        <f>IF(Formula!D27*(Formula!F27/100)=0,"",Formula!D27*(Formula!F27/100))</f>
        <v/>
      </c>
      <c r="H26" s="41" t="str">
        <f t="shared" si="0"/>
        <v/>
      </c>
      <c r="I26" s="42" t="str">
        <f>IFERROR(IF(VLOOKUP($A26,'DID-list 2016'!$A$7:$K$350,10,0)="R",0,$H26)*OR(IF(VLOOKUP($A26,'DID-list 2016'!$A$7:$K$350,10,0)="NA",0,$H26)),$H26)</f>
        <v/>
      </c>
      <c r="J26" s="42" t="str">
        <f>IFERROR(IF(VLOOKUP($A26,'DID-list 2016'!$A$7:$K$350,11,0)="Y",0,$H26)*OR(IF(VLOOKUP($A26,'DID-list 2016'!$A$7:$K$350,11,0)="NA",0,$H26)),$H26)</f>
        <v/>
      </c>
      <c r="K26" s="43" t="str">
        <f t="shared" si="1"/>
        <v/>
      </c>
      <c r="L26" s="39" t="str">
        <f>IF(H26="","",IF(H26*Formula!M27=0,"",H26*Formula!M27))</f>
        <v/>
      </c>
      <c r="M26" s="39" t="str">
        <f>IF(H26="","",IF(H26*Formula!N27=0,"",H26*Formula!N27))</f>
        <v/>
      </c>
      <c r="N26" s="39" t="str">
        <f>IF(H26="","",IF(H26*Formula!O27=0,"",H26*Formula!O27))</f>
        <v/>
      </c>
      <c r="O26" s="103" t="str">
        <f>IF(H26="","",IF(H26*Formula!L27=0,"",'CDV &amp; Degradability 2016'!H26*Formula!L27))</f>
        <v/>
      </c>
      <c r="P26" s="33"/>
      <c r="Q26" s="33"/>
      <c r="R26" s="33"/>
    </row>
    <row r="27" spans="1:18">
      <c r="A27" s="39" t="str">
        <f>IF(Formula!I28=0,"",Formula!I28)</f>
        <v/>
      </c>
      <c r="B27" s="40" t="str">
        <f>IF(C27="","",IF(A27="",NonDID,IFERROR(VLOOKUP(A27,'DID-list 2016'!$A$5:$K$350,2,0),Invalid)))</f>
        <v/>
      </c>
      <c r="C27" s="40" t="str">
        <f>IF(Formula!C28=0,"",Formula!C28)</f>
        <v/>
      </c>
      <c r="D27" s="40" t="str">
        <f>IF(Formula!E28=0,"",Formula!E28)</f>
        <v/>
      </c>
      <c r="E27" s="38" t="str">
        <f>IFERROR(VLOOKUP($A27,'DID-list 2016'!$A$7:$K$350,8,0),"")</f>
        <v/>
      </c>
      <c r="F27" s="38" t="str">
        <f>IFERROR(VLOOKUP($A27,'DID-list 2016'!$A$7:$K$350,9,0),"")</f>
        <v/>
      </c>
      <c r="G27" s="41" t="str">
        <f>IF(Formula!D28*(Formula!F28/100)=0,"",Formula!D28*(Formula!F28/100))</f>
        <v/>
      </c>
      <c r="H27" s="41" t="str">
        <f t="shared" si="0"/>
        <v/>
      </c>
      <c r="I27" s="42" t="str">
        <f>IFERROR(IF(VLOOKUP($A27,'DID-list 2016'!$A$7:$K$350,10,0)="R",0,$H27)*OR(IF(VLOOKUP($A27,'DID-list 2016'!$A$7:$K$350,10,0)="NA",0,$H27)),$H27)</f>
        <v/>
      </c>
      <c r="J27" s="42" t="str">
        <f>IFERROR(IF(VLOOKUP($A27,'DID-list 2016'!$A$7:$K$350,11,0)="Y",0,$H27)*OR(IF(VLOOKUP($A27,'DID-list 2016'!$A$7:$K$350,11,0)="NA",0,$H27)),$H27)</f>
        <v/>
      </c>
      <c r="K27" s="43" t="str">
        <f t="shared" si="1"/>
        <v/>
      </c>
      <c r="L27" s="39" t="str">
        <f>IF(H27="","",IF(H27*Formula!M28=0,"",H27*Formula!M28))</f>
        <v/>
      </c>
      <c r="M27" s="39" t="str">
        <f>IF(H27="","",IF(H27*Formula!N28=0,"",H27*Formula!N28))</f>
        <v/>
      </c>
      <c r="N27" s="39" t="str">
        <f>IF(H27="","",IF(H27*Formula!O28=0,"",H27*Formula!O28))</f>
        <v/>
      </c>
      <c r="O27" s="103" t="str">
        <f>IF(H27="","",IF(H27*Formula!L28=0,"",'CDV &amp; Degradability 2016'!H27*Formula!L28))</f>
        <v/>
      </c>
      <c r="P27" s="33"/>
      <c r="Q27" s="33"/>
      <c r="R27" s="33"/>
    </row>
    <row r="28" spans="1:18">
      <c r="A28" s="39" t="str">
        <f>IF(Formula!I29=0,"",Formula!I29)</f>
        <v/>
      </c>
      <c r="B28" s="40" t="str">
        <f>IF(C28="","",IF(A28="",NonDID,IFERROR(VLOOKUP(A28,'DID-list 2016'!$A$5:$K$350,2,0),Invalid)))</f>
        <v/>
      </c>
      <c r="C28" s="40" t="str">
        <f>IF(Formula!C29=0,"",Formula!C29)</f>
        <v/>
      </c>
      <c r="D28" s="40" t="str">
        <f>IF(Formula!E29=0,"",Formula!E29)</f>
        <v/>
      </c>
      <c r="E28" s="38" t="str">
        <f>IFERROR(VLOOKUP($A28,'DID-list 2016'!$A$7:$K$350,8,0),"")</f>
        <v/>
      </c>
      <c r="F28" s="38" t="str">
        <f>IFERROR(VLOOKUP($A28,'DID-list 2016'!$A$7:$K$350,9,0),"")</f>
        <v/>
      </c>
      <c r="G28" s="41" t="str">
        <f>IF(Formula!D29*(Formula!F29/100)=0,"",Formula!D29*(Formula!F29/100))</f>
        <v/>
      </c>
      <c r="H28" s="41" t="str">
        <f t="shared" si="0"/>
        <v/>
      </c>
      <c r="I28" s="42" t="str">
        <f>IFERROR(IF(VLOOKUP($A28,'DID-list 2016'!$A$7:$K$350,10,0)="R",0,$H28)*OR(IF(VLOOKUP($A28,'DID-list 2016'!$A$7:$K$350,10,0)="NA",0,$H28)),$H28)</f>
        <v/>
      </c>
      <c r="J28" s="42" t="str">
        <f>IFERROR(IF(VLOOKUP($A28,'DID-list 2016'!$A$7:$K$350,11,0)="Y",0,$H28)*OR(IF(VLOOKUP($A28,'DID-list 2016'!$A$7:$K$350,11,0)="NA",0,$H28)),$H28)</f>
        <v/>
      </c>
      <c r="K28" s="43" t="str">
        <f t="shared" si="1"/>
        <v/>
      </c>
      <c r="L28" s="39" t="str">
        <f>IF(H28="","",IF(H28*Formula!M29=0,"",H28*Formula!M29))</f>
        <v/>
      </c>
      <c r="M28" s="39" t="str">
        <f>IF(H28="","",IF(H28*Formula!N29=0,"",H28*Formula!N29))</f>
        <v/>
      </c>
      <c r="N28" s="39" t="str">
        <f>IF(H28="","",IF(H28*Formula!O29=0,"",H28*Formula!O29))</f>
        <v/>
      </c>
      <c r="O28" s="103" t="str">
        <f>IF(H28="","",IF(H28*Formula!L29=0,"",'CDV &amp; Degradability 2016'!H28*Formula!L29))</f>
        <v/>
      </c>
      <c r="P28" s="33"/>
      <c r="Q28" s="33"/>
      <c r="R28" s="33"/>
    </row>
    <row r="29" spans="1:18">
      <c r="A29" s="39" t="str">
        <f>IF(Formula!I30=0,"",Formula!I30)</f>
        <v/>
      </c>
      <c r="B29" s="40" t="str">
        <f>IF(C29="","",IF(A29="",NonDID,IFERROR(VLOOKUP(A29,'DID-list 2016'!$A$5:$K$350,2,0),Invalid)))</f>
        <v/>
      </c>
      <c r="C29" s="40" t="str">
        <f>IF(Formula!C30=0,"",Formula!C30)</f>
        <v/>
      </c>
      <c r="D29" s="40" t="str">
        <f>IF(Formula!E30=0,"",Formula!E30)</f>
        <v/>
      </c>
      <c r="E29" s="38" t="str">
        <f>IFERROR(VLOOKUP($A29,'DID-list 2016'!$A$7:$K$350,8,0),"")</f>
        <v/>
      </c>
      <c r="F29" s="38" t="str">
        <f>IFERROR(VLOOKUP($A29,'DID-list 2016'!$A$7:$K$350,9,0),"")</f>
        <v/>
      </c>
      <c r="G29" s="41" t="str">
        <f>IF(Formula!D30*(Formula!F30/100)=0,"",Formula!D30*(Formula!F30/100))</f>
        <v/>
      </c>
      <c r="H29" s="41" t="str">
        <f t="shared" si="0"/>
        <v/>
      </c>
      <c r="I29" s="42" t="str">
        <f>IFERROR(IF(VLOOKUP($A29,'DID-list 2016'!$A$7:$K$350,10,0)="R",0,$H29)*OR(IF(VLOOKUP($A29,'DID-list 2016'!$A$7:$K$350,10,0)="NA",0,$H29)),$H29)</f>
        <v/>
      </c>
      <c r="J29" s="42" t="str">
        <f>IFERROR(IF(VLOOKUP($A29,'DID-list 2016'!$A$7:$K$350,11,0)="Y",0,$H29)*OR(IF(VLOOKUP($A29,'DID-list 2016'!$A$7:$K$350,11,0)="NA",0,$H29)),$H29)</f>
        <v/>
      </c>
      <c r="K29" s="43" t="str">
        <f t="shared" si="1"/>
        <v/>
      </c>
      <c r="L29" s="39" t="str">
        <f>IF(H29="","",IF(H29*Formula!M30=0,"",H29*Formula!M30))</f>
        <v/>
      </c>
      <c r="M29" s="39" t="str">
        <f>IF(H29="","",IF(H29*Formula!N30=0,"",H29*Formula!N30))</f>
        <v/>
      </c>
      <c r="N29" s="39" t="str">
        <f>IF(H29="","",IF(H29*Formula!O30=0,"",H29*Formula!O30))</f>
        <v/>
      </c>
      <c r="O29" s="103" t="str">
        <f>IF(H29="","",IF(H29*Formula!L30=0,"",'CDV &amp; Degradability 2016'!H29*Formula!L30))</f>
        <v/>
      </c>
      <c r="P29" s="33"/>
      <c r="Q29" s="33"/>
      <c r="R29" s="33"/>
    </row>
    <row r="30" spans="1:18">
      <c r="A30" s="39" t="str">
        <f>IF(Formula!I31=0,"",Formula!I31)</f>
        <v/>
      </c>
      <c r="B30" s="40" t="str">
        <f>IF(C30="","",IF(A30="",NonDID,IFERROR(VLOOKUP(A30,'DID-list 2016'!$A$5:$K$350,2,0),Invalid)))</f>
        <v/>
      </c>
      <c r="C30" s="40" t="str">
        <f>IF(Formula!C31=0,"",Formula!C31)</f>
        <v/>
      </c>
      <c r="D30" s="40" t="str">
        <f>IF(Formula!E31=0,"",Formula!E31)</f>
        <v/>
      </c>
      <c r="E30" s="38" t="str">
        <f>IFERROR(VLOOKUP($A30,'DID-list 2016'!$A$7:$K$350,8,0),"")</f>
        <v/>
      </c>
      <c r="F30" s="38" t="str">
        <f>IFERROR(VLOOKUP($A30,'DID-list 2016'!$A$7:$K$350,9,0),"")</f>
        <v/>
      </c>
      <c r="G30" s="41" t="str">
        <f>IF(Formula!D31*(Formula!F31/100)=0,"",Formula!D31*(Formula!F31/100))</f>
        <v/>
      </c>
      <c r="H30" s="41" t="str">
        <f t="shared" si="0"/>
        <v/>
      </c>
      <c r="I30" s="42" t="str">
        <f>IFERROR(IF(VLOOKUP($A30,'DID-list 2016'!$A$7:$K$350,10,0)="R",0,$H30)*OR(IF(VLOOKUP($A30,'DID-list 2016'!$A$7:$K$350,10,0)="NA",0,$H30)),$H30)</f>
        <v/>
      </c>
      <c r="J30" s="42" t="str">
        <f>IFERROR(IF(VLOOKUP($A30,'DID-list 2016'!$A$7:$K$350,11,0)="Y",0,$H30)*OR(IF(VLOOKUP($A30,'DID-list 2016'!$A$7:$K$350,11,0)="NA",0,$H30)),$H30)</f>
        <v/>
      </c>
      <c r="K30" s="43" t="str">
        <f t="shared" si="1"/>
        <v/>
      </c>
      <c r="L30" s="39" t="str">
        <f>IF(H30="","",IF(H30*Formula!M31=0,"",H30*Formula!M31))</f>
        <v/>
      </c>
      <c r="M30" s="39" t="str">
        <f>IF(H30="","",IF(H30*Formula!N31=0,"",H30*Formula!N31))</f>
        <v/>
      </c>
      <c r="N30" s="39" t="str">
        <f>IF(H30="","",IF(H30*Formula!O31=0,"",H30*Formula!O31))</f>
        <v/>
      </c>
      <c r="O30" s="103" t="str">
        <f>IF(H30="","",IF(H30*Formula!L31=0,"",'CDV &amp; Degradability 2016'!H30*Formula!L31))</f>
        <v/>
      </c>
      <c r="P30" s="33"/>
      <c r="Q30" s="33"/>
      <c r="R30" s="33"/>
    </row>
    <row r="31" spans="1:18">
      <c r="A31" s="39" t="str">
        <f>IF(Formula!I32=0,"",Formula!I32)</f>
        <v/>
      </c>
      <c r="B31" s="40" t="str">
        <f>IF(C31="","",IF(A31="",NonDID,IFERROR(VLOOKUP(A31,'DID-list 2016'!$A$5:$K$350,2,0),Invalid)))</f>
        <v/>
      </c>
      <c r="C31" s="40" t="str">
        <f>IF(Formula!C32=0,"",Formula!C32)</f>
        <v/>
      </c>
      <c r="D31" s="40" t="str">
        <f>IF(Formula!E32=0,"",Formula!E32)</f>
        <v/>
      </c>
      <c r="E31" s="38" t="str">
        <f>IFERROR(VLOOKUP($A31,'DID-list 2016'!$A$7:$K$350,8,0),"")</f>
        <v/>
      </c>
      <c r="F31" s="38" t="str">
        <f>IFERROR(VLOOKUP($A31,'DID-list 2016'!$A$7:$K$350,9,0),"")</f>
        <v/>
      </c>
      <c r="G31" s="41" t="str">
        <f>IF(Formula!D32*(Formula!F32/100)=0,"",Formula!D32*(Formula!F32/100))</f>
        <v/>
      </c>
      <c r="H31" s="41" t="str">
        <f t="shared" si="0"/>
        <v/>
      </c>
      <c r="I31" s="42" t="str">
        <f>IFERROR(IF(VLOOKUP($A31,'DID-list 2016'!$A$7:$K$350,10,0)="R",0,$H31)*OR(IF(VLOOKUP($A31,'DID-list 2016'!$A$7:$K$350,10,0)="NA",0,$H31)),$H31)</f>
        <v/>
      </c>
      <c r="J31" s="42" t="str">
        <f>IFERROR(IF(VLOOKUP($A31,'DID-list 2016'!$A$7:$K$350,11,0)="Y",0,$H31)*OR(IF(VLOOKUP($A31,'DID-list 2016'!$A$7:$K$350,11,0)="NA",0,$H31)),$H31)</f>
        <v/>
      </c>
      <c r="K31" s="43" t="str">
        <f t="shared" si="1"/>
        <v/>
      </c>
      <c r="L31" s="39" t="str">
        <f>IF(H31="","",IF(H31*Formula!M32=0,"",H31*Formula!M32))</f>
        <v/>
      </c>
      <c r="M31" s="39" t="str">
        <f>IF(H31="","",IF(H31*Formula!N32=0,"",H31*Formula!N32))</f>
        <v/>
      </c>
      <c r="N31" s="39" t="str">
        <f>IF(H31="","",IF(H31*Formula!O32=0,"",H31*Formula!O32))</f>
        <v/>
      </c>
      <c r="O31" s="103" t="str">
        <f>IF(H31="","",IF(H31*Formula!L32=0,"",'CDV &amp; Degradability 2016'!H31*Formula!L32))</f>
        <v/>
      </c>
      <c r="P31" s="33"/>
      <c r="Q31" s="33"/>
      <c r="R31" s="33"/>
    </row>
    <row r="32" spans="1:18">
      <c r="A32" s="39" t="str">
        <f>IF(Formula!I33=0,"",Formula!I33)</f>
        <v/>
      </c>
      <c r="B32" s="40" t="str">
        <f>IF(C32="","",IF(A32="",NonDID,IFERROR(VLOOKUP(A32,'DID-list 2016'!$A$5:$K$350,2,0),Invalid)))</f>
        <v/>
      </c>
      <c r="C32" s="40" t="str">
        <f>IF(Formula!C33=0,"",Formula!C33)</f>
        <v/>
      </c>
      <c r="D32" s="40" t="str">
        <f>IF(Formula!E33=0,"",Formula!E33)</f>
        <v/>
      </c>
      <c r="E32" s="38" t="str">
        <f>IFERROR(VLOOKUP($A32,'DID-list 2016'!$A$7:$K$350,8,0),"")</f>
        <v/>
      </c>
      <c r="F32" s="38" t="str">
        <f>IFERROR(VLOOKUP($A32,'DID-list 2016'!$A$7:$K$350,9,0),"")</f>
        <v/>
      </c>
      <c r="G32" s="41" t="str">
        <f>IF(Formula!D33*(Formula!F33/100)=0,"",Formula!D33*(Formula!F33/100))</f>
        <v/>
      </c>
      <c r="H32" s="41" t="str">
        <f t="shared" si="0"/>
        <v/>
      </c>
      <c r="I32" s="42" t="str">
        <f>IFERROR(IF(VLOOKUP($A32,'DID-list 2016'!$A$7:$K$350,10,0)="R",0,$H32)*OR(IF(VLOOKUP($A32,'DID-list 2016'!$A$7:$K$350,10,0)="NA",0,$H32)),$H32)</f>
        <v/>
      </c>
      <c r="J32" s="42" t="str">
        <f>IFERROR(IF(VLOOKUP($A32,'DID-list 2016'!$A$7:$K$350,11,0)="Y",0,$H32)*OR(IF(VLOOKUP($A32,'DID-list 2016'!$A$7:$K$350,11,0)="NA",0,$H32)),$H32)</f>
        <v/>
      </c>
      <c r="K32" s="43" t="str">
        <f t="shared" si="1"/>
        <v/>
      </c>
      <c r="L32" s="39" t="str">
        <f>IF(H32="","",IF(H32*Formula!M33=0,"",H32*Formula!M33))</f>
        <v/>
      </c>
      <c r="M32" s="39" t="str">
        <f>IF(H32="","",IF(H32*Formula!N33=0,"",H32*Formula!N33))</f>
        <v/>
      </c>
      <c r="N32" s="39" t="str">
        <f>IF(H32="","",IF(H32*Formula!O33=0,"",H32*Formula!O33))</f>
        <v/>
      </c>
      <c r="O32" s="103" t="str">
        <f>IF(H32="","",IF(H32*Formula!L33=0,"",'CDV &amp; Degradability 2016'!H32*Formula!L33))</f>
        <v/>
      </c>
      <c r="P32" s="33"/>
      <c r="Q32" s="33"/>
      <c r="R32" s="33"/>
    </row>
    <row r="33" spans="1:18">
      <c r="A33" s="39" t="str">
        <f>IF(Formula!I34=0,"",Formula!I34)</f>
        <v/>
      </c>
      <c r="B33" s="40" t="str">
        <f>IF(C33="","",IF(A33="",NonDID,IFERROR(VLOOKUP(A33,'DID-list 2016'!$A$5:$K$350,2,0),Invalid)))</f>
        <v/>
      </c>
      <c r="C33" s="40" t="str">
        <f>IF(Formula!C34=0,"",Formula!C34)</f>
        <v/>
      </c>
      <c r="D33" s="40" t="str">
        <f>IF(Formula!E34=0,"",Formula!E34)</f>
        <v/>
      </c>
      <c r="E33" s="38" t="str">
        <f>IFERROR(VLOOKUP($A33,'DID-list 2016'!$A$7:$K$350,8,0),"")</f>
        <v/>
      </c>
      <c r="F33" s="38" t="str">
        <f>IFERROR(VLOOKUP($A33,'DID-list 2016'!$A$7:$K$350,9,0),"")</f>
        <v/>
      </c>
      <c r="G33" s="41" t="str">
        <f>IF(Formula!D34*(Formula!F34/100)=0,"",Formula!D34*(Formula!F34/100))</f>
        <v/>
      </c>
      <c r="H33" s="41" t="str">
        <f t="shared" si="0"/>
        <v/>
      </c>
      <c r="I33" s="42" t="str">
        <f>IFERROR(IF(VLOOKUP($A33,'DID-list 2016'!$A$7:$K$350,10,0)="R",0,$H33)*OR(IF(VLOOKUP($A33,'DID-list 2016'!$A$7:$K$350,10,0)="NA",0,$H33)),$H33)</f>
        <v/>
      </c>
      <c r="J33" s="42" t="str">
        <f>IFERROR(IF(VLOOKUP($A33,'DID-list 2016'!$A$7:$K$350,11,0)="Y",0,$H33)*OR(IF(VLOOKUP($A33,'DID-list 2016'!$A$7:$K$350,11,0)="NA",0,$H33)),$H33)</f>
        <v/>
      </c>
      <c r="K33" s="43" t="str">
        <f t="shared" si="1"/>
        <v/>
      </c>
      <c r="L33" s="39" t="str">
        <f>IF(H33="","",IF(H33*Formula!M34=0,"",H33*Formula!M34))</f>
        <v/>
      </c>
      <c r="M33" s="39" t="str">
        <f>IF(H33="","",IF(H33*Formula!N34=0,"",H33*Formula!N34))</f>
        <v/>
      </c>
      <c r="N33" s="39" t="str">
        <f>IF(H33="","",IF(H33*Formula!O34=0,"",H33*Formula!O34))</f>
        <v/>
      </c>
      <c r="O33" s="103" t="str">
        <f>IF(H33="","",IF(H33*Formula!L34=0,"",'CDV &amp; Degradability 2016'!H33*Formula!L34))</f>
        <v/>
      </c>
      <c r="P33" s="33"/>
      <c r="Q33" s="33"/>
      <c r="R33" s="33"/>
    </row>
    <row r="34" spans="1:18">
      <c r="A34" s="39" t="str">
        <f>IF(Formula!I35=0,"",Formula!I35)</f>
        <v/>
      </c>
      <c r="B34" s="40" t="str">
        <f>IF(C34="","",IF(A34="",NonDID,IFERROR(VLOOKUP(A34,'DID-list 2016'!$A$5:$K$350,2,0),Invalid)))</f>
        <v/>
      </c>
      <c r="C34" s="40" t="str">
        <f>IF(Formula!C35=0,"",Formula!C35)</f>
        <v/>
      </c>
      <c r="D34" s="40" t="str">
        <f>IF(Formula!E35=0,"",Formula!E35)</f>
        <v/>
      </c>
      <c r="E34" s="38" t="str">
        <f>IFERROR(VLOOKUP($A34,'DID-list 2016'!$A$7:$K$350,8,0),"")</f>
        <v/>
      </c>
      <c r="F34" s="38" t="str">
        <f>IFERROR(VLOOKUP($A34,'DID-list 2016'!$A$7:$K$350,9,0),"")</f>
        <v/>
      </c>
      <c r="G34" s="41" t="str">
        <f>IF(Formula!D35*(Formula!F35/100)=0,"",Formula!D35*(Formula!F35/100))</f>
        <v/>
      </c>
      <c r="H34" s="41" t="str">
        <f t="shared" si="0"/>
        <v/>
      </c>
      <c r="I34" s="42" t="str">
        <f>IFERROR(IF(VLOOKUP($A34,'DID-list 2016'!$A$7:$K$350,10,0)="R",0,$H34)*OR(IF(VLOOKUP($A34,'DID-list 2016'!$A$7:$K$350,10,0)="NA",0,$H34)),$H34)</f>
        <v/>
      </c>
      <c r="J34" s="42" t="str">
        <f>IFERROR(IF(VLOOKUP($A34,'DID-list 2016'!$A$7:$K$350,11,0)="Y",0,$H34)*OR(IF(VLOOKUP($A34,'DID-list 2016'!$A$7:$K$350,11,0)="NA",0,$H34)),$H34)</f>
        <v/>
      </c>
      <c r="K34" s="43" t="str">
        <f t="shared" si="1"/>
        <v/>
      </c>
      <c r="L34" s="39" t="str">
        <f>IF(H34="","",IF(H34*Formula!M35=0,"",H34*Formula!M35))</f>
        <v/>
      </c>
      <c r="M34" s="39" t="str">
        <f>IF(H34="","",IF(H34*Formula!N35=0,"",H34*Formula!N35))</f>
        <v/>
      </c>
      <c r="N34" s="39" t="str">
        <f>IF(H34="","",IF(H34*Formula!O35=0,"",H34*Formula!O35))</f>
        <v/>
      </c>
      <c r="O34" s="103" t="str">
        <f>IF(H34="","",IF(H34*Formula!L35=0,"",'CDV &amp; Degradability 2016'!H34*Formula!L35))</f>
        <v/>
      </c>
      <c r="P34" s="33"/>
      <c r="Q34" s="33"/>
      <c r="R34" s="33"/>
    </row>
    <row r="35" spans="1:18">
      <c r="A35" s="39" t="str">
        <f>IF(Formula!I36=0,"",Formula!I36)</f>
        <v/>
      </c>
      <c r="B35" s="40" t="str">
        <f>IF(C35="","",IF(A35="",NonDID,IFERROR(VLOOKUP(A35,'DID-list 2016'!$A$5:$K$350,2,0),Invalid)))</f>
        <v/>
      </c>
      <c r="C35" s="40" t="str">
        <f>IF(Formula!C36=0,"",Formula!C36)</f>
        <v/>
      </c>
      <c r="D35" s="40" t="str">
        <f>IF(Formula!E36=0,"",Formula!E36)</f>
        <v/>
      </c>
      <c r="E35" s="38" t="str">
        <f>IFERROR(VLOOKUP($A35,'DID-list 2016'!$A$7:$K$350,8,0),"")</f>
        <v/>
      </c>
      <c r="F35" s="38" t="str">
        <f>IFERROR(VLOOKUP($A35,'DID-list 2016'!$A$7:$K$350,9,0),"")</f>
        <v/>
      </c>
      <c r="G35" s="41" t="str">
        <f>IF(Formula!D36*(Formula!F36/100)=0,"",Formula!D36*(Formula!F36/100))</f>
        <v/>
      </c>
      <c r="H35" s="41" t="str">
        <f t="shared" si="0"/>
        <v/>
      </c>
      <c r="I35" s="42" t="str">
        <f>IFERROR(IF(VLOOKUP($A35,'DID-list 2016'!$A$7:$K$350,10,0)="R",0,$H35)*OR(IF(VLOOKUP($A35,'DID-list 2016'!$A$7:$K$350,10,0)="NA",0,$H35)),$H35)</f>
        <v/>
      </c>
      <c r="J35" s="42" t="str">
        <f>IFERROR(IF(VLOOKUP($A35,'DID-list 2016'!$A$7:$K$350,11,0)="Y",0,$H35)*OR(IF(VLOOKUP($A35,'DID-list 2016'!$A$7:$K$350,11,0)="NA",0,$H35)),$H35)</f>
        <v/>
      </c>
      <c r="K35" s="43" t="str">
        <f t="shared" si="1"/>
        <v/>
      </c>
      <c r="L35" s="39" t="str">
        <f>IF(H35="","",IF(H35*Formula!M36=0,"",H35*Formula!M36))</f>
        <v/>
      </c>
      <c r="M35" s="39" t="str">
        <f>IF(H35="","",IF(H35*Formula!N36=0,"",H35*Formula!N36))</f>
        <v/>
      </c>
      <c r="N35" s="39" t="str">
        <f>IF(H35="","",IF(H35*Formula!O36=0,"",H35*Formula!O36))</f>
        <v/>
      </c>
      <c r="O35" s="103" t="str">
        <f>IF(H35="","",IF(H35*Formula!L36=0,"",'CDV &amp; Degradability 2016'!H35*Formula!L36))</f>
        <v/>
      </c>
      <c r="P35" s="33"/>
      <c r="Q35" s="33"/>
      <c r="R35" s="33"/>
    </row>
    <row r="36" spans="1:18">
      <c r="A36" s="38"/>
      <c r="B36" s="40" t="str">
        <f>IF(C36="","",IF(A36="",NonDID,IFERROR(VLOOKUP(A36,'DID-list 2016'!$A$5:$K$350,2,0),Invalid)))</f>
        <v/>
      </c>
      <c r="C36" s="44"/>
      <c r="D36" s="38"/>
      <c r="E36" s="38"/>
      <c r="F36" s="38"/>
      <c r="G36" s="41"/>
      <c r="H36" s="41"/>
      <c r="I36" s="45"/>
      <c r="J36" s="42"/>
      <c r="K36" s="46"/>
      <c r="L36" s="38"/>
      <c r="M36" s="39" t="str">
        <f>IF(H36="","",IF(H36*Formula!N37=0,"",H36*Formula!N37))</f>
        <v/>
      </c>
      <c r="N36" s="39" t="str">
        <f>IF(H36="","",IF(H36*Formula!O37=0,"",H36*Formula!O37))</f>
        <v/>
      </c>
      <c r="O36" s="103" t="str">
        <f>IF(H36="","",IF(H36*Formula!L37=0,"",'CDV &amp; Degradability 2016'!H36*Formula!L37))</f>
        <v/>
      </c>
      <c r="P36" s="33"/>
      <c r="Q36" s="33"/>
      <c r="R36" s="33"/>
    </row>
    <row r="37" spans="1:18">
      <c r="A37" s="33"/>
      <c r="B37" s="55" t="s">
        <v>2</v>
      </c>
      <c r="C37" s="55"/>
      <c r="D37" s="56"/>
      <c r="E37" s="55"/>
      <c r="F37" s="55"/>
      <c r="G37" s="57">
        <f>SUM(G6:G36)</f>
        <v>0</v>
      </c>
      <c r="H37" s="57">
        <f t="shared" ref="H37:K37" si="2">SUM(H6:H35)</f>
        <v>0</v>
      </c>
      <c r="I37" s="57">
        <f t="shared" si="2"/>
        <v>0</v>
      </c>
      <c r="J37" s="57">
        <f t="shared" si="2"/>
        <v>0</v>
      </c>
      <c r="K37" s="58">
        <f t="shared" si="2"/>
        <v>0</v>
      </c>
      <c r="L37" s="59">
        <f>SUM(L6:L35)</f>
        <v>0</v>
      </c>
      <c r="M37" s="59">
        <f>SUM(M6:M35)</f>
        <v>0</v>
      </c>
      <c r="N37" s="59">
        <f>SUM(N6:N35)</f>
        <v>0</v>
      </c>
      <c r="O37" s="59">
        <f>SUM(O6:O35)</f>
        <v>0</v>
      </c>
      <c r="P37" s="33"/>
      <c r="Q37" s="33"/>
      <c r="R37" s="33"/>
    </row>
    <row r="38" spans="1:18">
      <c r="A38" s="33"/>
      <c r="B38" s="60"/>
      <c r="C38" s="60"/>
      <c r="D38" s="33"/>
      <c r="E38" s="60"/>
      <c r="F38" s="60"/>
      <c r="G38" s="60"/>
      <c r="H38" s="61"/>
      <c r="I38" s="61"/>
      <c r="J38" s="61"/>
      <c r="K38" s="61"/>
      <c r="L38" s="62"/>
      <c r="M38" s="62"/>
      <c r="N38" s="63"/>
      <c r="O38" s="64"/>
      <c r="P38" s="33"/>
      <c r="Q38" s="47"/>
      <c r="R38" s="33"/>
    </row>
    <row r="39" spans="1:18">
      <c r="A39" s="33"/>
      <c r="B39" s="33"/>
      <c r="C39" s="60"/>
      <c r="D39" s="60"/>
      <c r="E39" s="60"/>
      <c r="F39" s="60"/>
      <c r="G39" s="60"/>
      <c r="H39" s="61"/>
      <c r="I39" s="61"/>
      <c r="J39" s="61"/>
      <c r="K39" s="61"/>
      <c r="L39" s="62"/>
      <c r="M39" s="62"/>
      <c r="N39" s="63"/>
      <c r="O39" s="64"/>
      <c r="P39" s="33"/>
      <c r="Q39" s="47"/>
      <c r="R39" s="33"/>
    </row>
    <row r="40" spans="1:18">
      <c r="A40" s="37"/>
      <c r="B40" s="33"/>
      <c r="C40" s="33"/>
      <c r="D40" s="33"/>
      <c r="E40" s="33"/>
      <c r="F40" s="33"/>
      <c r="G40" s="33"/>
      <c r="H40" s="99" t="s">
        <v>142</v>
      </c>
      <c r="I40" s="295" t="s">
        <v>426</v>
      </c>
      <c r="J40" s="295" t="s">
        <v>427</v>
      </c>
      <c r="K40" s="358" t="s">
        <v>430</v>
      </c>
      <c r="L40" s="359"/>
      <c r="M40" s="317" t="s">
        <v>431</v>
      </c>
      <c r="N40" s="358" t="s">
        <v>432</v>
      </c>
      <c r="O40" s="359"/>
      <c r="P40" s="33"/>
      <c r="Q40" s="294"/>
      <c r="R40" s="33"/>
    </row>
    <row r="41" spans="1:18" ht="33" customHeight="1">
      <c r="A41" s="37"/>
      <c r="B41" s="65" t="s">
        <v>164</v>
      </c>
      <c r="C41" s="66"/>
      <c r="D41" s="66"/>
      <c r="E41" s="66"/>
      <c r="F41" s="66"/>
      <c r="G41" s="67"/>
      <c r="H41" s="100" t="s">
        <v>124</v>
      </c>
      <c r="I41" s="78" t="s">
        <v>299</v>
      </c>
      <c r="J41" s="299" t="s">
        <v>285</v>
      </c>
      <c r="K41" s="360" t="str">
        <f>K51</f>
        <v>∑ H410*100 + H411 *10 + H412</v>
      </c>
      <c r="L41" s="361"/>
      <c r="M41" s="78" t="str">
        <f>M51</f>
        <v>CDV-limit (chron)</v>
      </c>
      <c r="N41" s="79" t="str">
        <f>N51</f>
        <v>aNBO</v>
      </c>
      <c r="O41" s="79" t="str">
        <f>O51</f>
        <v>anNBO</v>
      </c>
      <c r="P41" s="33"/>
      <c r="Q41" s="294"/>
      <c r="R41" s="33"/>
    </row>
    <row r="42" spans="1:18">
      <c r="A42" s="37"/>
      <c r="B42" s="68" t="s">
        <v>419</v>
      </c>
      <c r="C42" s="49"/>
      <c r="D42" s="33"/>
      <c r="E42" s="60"/>
      <c r="F42" s="60"/>
      <c r="G42" s="304"/>
      <c r="H42" s="306" t="str">
        <f t="shared" ref="H42:H45" si="3">H52</f>
        <v>Heavy-Duty</v>
      </c>
      <c r="I42" s="86" t="str">
        <f>IF($O$37&lt;I52+0.00045,"OK","NO")</f>
        <v>OK</v>
      </c>
      <c r="J42" s="86" t="str">
        <f>IF($E$3&lt;J52+0.045,"OK","NO")</f>
        <v>OK</v>
      </c>
      <c r="K42" s="349" t="str">
        <f>IF(($L$37*100+$M$37*10+$N$37)&lt;=K52+0.0045,"OK","NO")</f>
        <v>OK</v>
      </c>
      <c r="L42" s="350"/>
      <c r="M42" s="54" t="str">
        <f>IFERROR(IF($K$37&lt;=M52+0.45,"OK","NO"),"")</f>
        <v>OK</v>
      </c>
      <c r="N42" s="54" t="str">
        <f>IFERROR(IF($I$37&lt;=N52+0.0045,"OK","NO"),"")</f>
        <v>OK</v>
      </c>
      <c r="O42" s="54" t="str">
        <f>IFERROR(IF($J$37&lt;=O52+0.0045,"OK","NO"),"")</f>
        <v>OK</v>
      </c>
      <c r="P42" s="33"/>
      <c r="Q42" s="52"/>
      <c r="R42" s="33"/>
    </row>
    <row r="43" spans="1:18" ht="12.75" customHeight="1">
      <c r="A43" s="37"/>
      <c r="B43" s="68" t="s">
        <v>416</v>
      </c>
      <c r="C43" s="49"/>
      <c r="D43" s="33"/>
      <c r="E43" s="60"/>
      <c r="F43" s="60"/>
      <c r="G43" s="304"/>
      <c r="H43" s="306" t="str">
        <f t="shared" si="3"/>
        <v>Low-Duty</v>
      </c>
      <c r="I43" s="86" t="str">
        <f>IF($O$37&lt;I53+0.00045,"OK","NO")</f>
        <v>OK</v>
      </c>
      <c r="J43" s="86" t="str">
        <f>IF($E$3&lt;J53+0.045,"OK","NO")</f>
        <v>OK</v>
      </c>
      <c r="K43" s="349" t="str">
        <f>IF(($L$37*100+$M$37*10+$N$37)&lt;=K53+0.0045,"OK","NO")</f>
        <v>OK</v>
      </c>
      <c r="L43" s="350"/>
      <c r="M43" s="54" t="str">
        <f>IFERROR(IF($K$37&lt;=M53+0.45,"OK","NO"),"")</f>
        <v>OK</v>
      </c>
      <c r="N43" s="54" t="str">
        <f>IFERROR(IF($I$37&lt;=N53+0.0045,"OK","NO"),"")</f>
        <v>OK</v>
      </c>
      <c r="O43" s="54" t="str">
        <f>IFERROR(IF($J$37&lt;=O53+0.0045,"OK","NO"),"")</f>
        <v>OK</v>
      </c>
      <c r="P43" s="33"/>
      <c r="Q43" s="52"/>
      <c r="R43" s="33"/>
    </row>
    <row r="44" spans="1:18" ht="25.5" customHeight="1">
      <c r="A44" s="37"/>
      <c r="B44" s="346" t="s">
        <v>417</v>
      </c>
      <c r="C44" s="347"/>
      <c r="D44" s="347"/>
      <c r="E44" s="347"/>
      <c r="F44" s="347"/>
      <c r="G44" s="348"/>
      <c r="H44" s="307" t="str">
        <f t="shared" si="3"/>
        <v>Stain removers (in-wash)</v>
      </c>
      <c r="I44" s="86" t="str">
        <f>IF($O$37&lt;I54+0.00045,"OK","NO")</f>
        <v>OK</v>
      </c>
      <c r="J44" s="86" t="str">
        <f>IF($E$3&lt;J54+0.045,"OK","NO")</f>
        <v>OK</v>
      </c>
      <c r="K44" s="349" t="str">
        <f>IF(($L$37*100+$M$37*10+$N$37)&lt;=K54+0.0045,"OK","NO")</f>
        <v>OK</v>
      </c>
      <c r="L44" s="350"/>
      <c r="M44" s="54" t="str">
        <f>IFERROR(IF($K$37&lt;=M54+0.45,"OK","NO"),"")</f>
        <v>OK</v>
      </c>
      <c r="N44" s="54" t="str">
        <f>IFERROR(IF($I$37&lt;=N54+0.0045,"OK","NO"),"")</f>
        <v>OK</v>
      </c>
      <c r="O44" s="54" t="str">
        <f>IFERROR(IF($J$37&lt;=O54+0.0045,"OK","NO"),"")</f>
        <v>OK</v>
      </c>
      <c r="P44" s="33"/>
      <c r="Q44" s="52"/>
      <c r="R44" s="33"/>
    </row>
    <row r="45" spans="1:18" ht="12.75" customHeight="1">
      <c r="A45" s="37"/>
      <c r="B45" s="346"/>
      <c r="C45" s="347"/>
      <c r="D45" s="347"/>
      <c r="E45" s="347"/>
      <c r="F45" s="347"/>
      <c r="G45" s="348"/>
      <c r="H45" s="307" t="str">
        <f t="shared" si="3"/>
        <v>Stain removers (pre-treatment)</v>
      </c>
      <c r="I45" s="86" t="str">
        <f>IF($O$37&lt;I55+0.000045,"OK","NO")</f>
        <v>OK</v>
      </c>
      <c r="J45" s="86" t="str">
        <f>IF($E$3&lt;J55+0.045,"OK","NO")</f>
        <v>OK</v>
      </c>
      <c r="K45" s="349" t="str">
        <f>IF(($L$37*100+$M$37*10+$N$37)&lt;=K55+0.0045,"OK","NO")</f>
        <v>OK</v>
      </c>
      <c r="L45" s="350"/>
      <c r="M45" s="54" t="str">
        <f>IFERROR(IF($K$37&lt;=M55+0.45,"OK","NO"),"")</f>
        <v>OK</v>
      </c>
      <c r="N45" s="54" t="str">
        <f>IFERROR(IF($I$37&lt;=N55+0.0045,"OK","NO"),"")</f>
        <v>OK</v>
      </c>
      <c r="O45" s="54" t="str">
        <f>IFERROR(IF($J$37&lt;=O55+0.0045,"OK","NO"),"")</f>
        <v>OK</v>
      </c>
      <c r="P45" s="33"/>
      <c r="Q45" s="52"/>
      <c r="R45" s="33"/>
    </row>
    <row r="46" spans="1:18" ht="12.75" customHeight="1">
      <c r="A46" s="37"/>
      <c r="B46" s="351" t="s">
        <v>418</v>
      </c>
      <c r="C46" s="352"/>
      <c r="D46" s="352"/>
      <c r="E46" s="352"/>
      <c r="F46" s="352"/>
      <c r="G46" s="353"/>
      <c r="H46" s="81"/>
      <c r="I46" s="37"/>
      <c r="J46" s="62"/>
      <c r="K46" s="293"/>
      <c r="L46" s="293"/>
      <c r="M46" s="52"/>
      <c r="N46" s="52"/>
      <c r="O46" s="82"/>
      <c r="P46" s="82"/>
      <c r="Q46" s="356"/>
      <c r="R46" s="33"/>
    </row>
    <row r="47" spans="1:18" ht="18" customHeight="1">
      <c r="A47" s="37"/>
      <c r="B47" s="351"/>
      <c r="C47" s="352"/>
      <c r="D47" s="352"/>
      <c r="E47" s="352"/>
      <c r="F47" s="352"/>
      <c r="G47" s="353"/>
      <c r="H47" s="81"/>
      <c r="I47" s="37"/>
      <c r="J47" s="62"/>
      <c r="K47" s="293"/>
      <c r="L47" s="293"/>
      <c r="M47" s="52"/>
      <c r="N47" s="52"/>
      <c r="O47" s="83"/>
      <c r="P47" s="84"/>
      <c r="Q47" s="356"/>
      <c r="R47" s="33"/>
    </row>
    <row r="48" spans="1:18" ht="19.5" customHeight="1">
      <c r="A48" s="37"/>
      <c r="B48" s="68" t="s">
        <v>139</v>
      </c>
      <c r="C48" s="49"/>
      <c r="D48" s="33"/>
      <c r="E48" s="33"/>
      <c r="F48" s="33"/>
      <c r="G48" s="69"/>
      <c r="H48" s="37"/>
      <c r="I48" s="33"/>
      <c r="J48" s="62"/>
      <c r="K48" s="293"/>
      <c r="L48" s="293"/>
      <c r="M48" s="52"/>
      <c r="N48" s="52"/>
      <c r="O48" s="83"/>
      <c r="P48" s="83"/>
      <c r="Q48" s="356"/>
      <c r="R48" s="33"/>
    </row>
    <row r="49" spans="1:18" ht="12.75" customHeight="1">
      <c r="A49" s="37"/>
      <c r="B49" s="70" t="s">
        <v>140</v>
      </c>
      <c r="C49" s="296"/>
      <c r="D49" s="56"/>
      <c r="E49" s="56"/>
      <c r="F49" s="56"/>
      <c r="G49" s="305"/>
      <c r="H49" s="33"/>
      <c r="I49" s="33"/>
      <c r="J49" s="33"/>
      <c r="K49" s="33"/>
      <c r="L49" s="33"/>
      <c r="M49" s="33"/>
      <c r="N49" s="33"/>
      <c r="O49" s="33"/>
      <c r="P49" s="33"/>
      <c r="Q49" s="33"/>
      <c r="R49" s="33"/>
    </row>
    <row r="50" spans="1:18">
      <c r="A50" s="37"/>
      <c r="B50" s="33"/>
      <c r="C50" s="33"/>
      <c r="D50" s="33"/>
      <c r="E50" s="60"/>
      <c r="F50" s="60"/>
      <c r="G50" s="304"/>
      <c r="H50" s="300" t="s">
        <v>138</v>
      </c>
      <c r="I50" s="295" t="s">
        <v>426</v>
      </c>
      <c r="J50" s="295" t="s">
        <v>427</v>
      </c>
      <c r="K50" s="358" t="s">
        <v>430</v>
      </c>
      <c r="L50" s="359"/>
      <c r="M50" s="317" t="s">
        <v>284</v>
      </c>
      <c r="N50" s="358" t="s">
        <v>432</v>
      </c>
      <c r="O50" s="359"/>
      <c r="P50" s="33"/>
      <c r="Q50" s="294"/>
      <c r="R50" s="33"/>
    </row>
    <row r="51" spans="1:18" ht="27.75" customHeight="1">
      <c r="A51" s="33"/>
      <c r="B51" s="71" t="s">
        <v>165</v>
      </c>
      <c r="C51" s="297"/>
      <c r="D51" s="66"/>
      <c r="E51" s="66"/>
      <c r="F51" s="66"/>
      <c r="G51" s="67"/>
      <c r="H51" s="301" t="s">
        <v>124</v>
      </c>
      <c r="I51" s="78" t="s">
        <v>299</v>
      </c>
      <c r="J51" s="299" t="s">
        <v>285</v>
      </c>
      <c r="K51" s="343" t="s">
        <v>420</v>
      </c>
      <c r="L51" s="344"/>
      <c r="M51" s="299" t="s">
        <v>135</v>
      </c>
      <c r="N51" s="299" t="s">
        <v>0</v>
      </c>
      <c r="O51" s="299" t="s">
        <v>1</v>
      </c>
      <c r="P51" s="33"/>
      <c r="Q51" s="294"/>
      <c r="R51" s="33"/>
    </row>
    <row r="52" spans="1:18">
      <c r="A52" s="33"/>
      <c r="B52" s="72" t="s">
        <v>143</v>
      </c>
      <c r="C52" s="33"/>
      <c r="D52" s="33"/>
      <c r="E52" s="33"/>
      <c r="F52" s="33"/>
      <c r="G52" s="69"/>
      <c r="H52" s="301" t="s">
        <v>280</v>
      </c>
      <c r="I52" s="97">
        <v>0.03</v>
      </c>
      <c r="J52" s="85">
        <v>11</v>
      </c>
      <c r="K52" s="354">
        <v>0.18</v>
      </c>
      <c r="L52" s="355"/>
      <c r="M52" s="86">
        <v>31500</v>
      </c>
      <c r="N52" s="318">
        <v>0.5</v>
      </c>
      <c r="O52" s="318">
        <v>1</v>
      </c>
      <c r="P52" s="33"/>
      <c r="Q52" s="83"/>
      <c r="R52" s="33"/>
    </row>
    <row r="53" spans="1:18" ht="12.75" customHeight="1">
      <c r="A53" s="33"/>
      <c r="B53" s="91" t="s">
        <v>297</v>
      </c>
      <c r="C53" s="298"/>
      <c r="D53" s="92"/>
      <c r="E53" s="89"/>
      <c r="F53" s="89"/>
      <c r="G53" s="90"/>
      <c r="H53" s="301" t="s">
        <v>281</v>
      </c>
      <c r="I53" s="97">
        <v>0.03</v>
      </c>
      <c r="J53" s="85">
        <v>11</v>
      </c>
      <c r="K53" s="354">
        <v>0.18</v>
      </c>
      <c r="L53" s="355"/>
      <c r="M53" s="86">
        <v>15000</v>
      </c>
      <c r="N53" s="318">
        <v>0.3</v>
      </c>
      <c r="O53" s="318">
        <v>0.3</v>
      </c>
      <c r="P53" s="33"/>
      <c r="Q53" s="83"/>
      <c r="R53" s="33"/>
    </row>
    <row r="54" spans="1:18" ht="25.5">
      <c r="A54" s="33"/>
      <c r="B54" s="93" t="s">
        <v>278</v>
      </c>
      <c r="C54" s="37"/>
      <c r="D54" s="89"/>
      <c r="E54" s="89"/>
      <c r="F54" s="89"/>
      <c r="G54" s="90"/>
      <c r="H54" s="302" t="s">
        <v>282</v>
      </c>
      <c r="I54" s="97">
        <v>0.01</v>
      </c>
      <c r="J54" s="85">
        <v>4.5</v>
      </c>
      <c r="K54" s="354">
        <v>0.18</v>
      </c>
      <c r="L54" s="355"/>
      <c r="M54" s="86">
        <v>7500</v>
      </c>
      <c r="N54" s="318">
        <v>0.1</v>
      </c>
      <c r="O54" s="318">
        <v>0.1</v>
      </c>
      <c r="P54" s="33"/>
      <c r="Q54" s="83"/>
      <c r="R54" s="33"/>
    </row>
    <row r="55" spans="1:18" ht="25.5">
      <c r="A55" s="33"/>
      <c r="B55" s="94"/>
      <c r="C55" s="95"/>
      <c r="D55" s="95"/>
      <c r="E55" s="95"/>
      <c r="F55" s="95"/>
      <c r="G55" s="96"/>
      <c r="H55" s="302" t="s">
        <v>283</v>
      </c>
      <c r="I55" s="98">
        <v>5.0000000000000001E-3</v>
      </c>
      <c r="J55" s="85">
        <f>2.7*Formula!B4</f>
        <v>0</v>
      </c>
      <c r="K55" s="354">
        <v>0.18</v>
      </c>
      <c r="L55" s="355"/>
      <c r="M55" s="86">
        <v>3500</v>
      </c>
      <c r="N55" s="318">
        <v>0.1</v>
      </c>
      <c r="O55" s="318">
        <v>0.1</v>
      </c>
      <c r="P55" s="33"/>
      <c r="Q55" s="83"/>
      <c r="R55" s="33"/>
    </row>
    <row r="56" spans="1:18" ht="12.75" customHeight="1">
      <c r="A56" s="33"/>
      <c r="B56" s="33"/>
      <c r="C56" s="33"/>
      <c r="D56" s="33"/>
      <c r="E56" s="33"/>
      <c r="F56" s="33"/>
      <c r="G56" s="33"/>
      <c r="H56" s="33"/>
      <c r="I56" s="81"/>
      <c r="J56" s="81"/>
      <c r="K56" s="62"/>
      <c r="L56" s="345"/>
      <c r="M56" s="345"/>
      <c r="N56" s="52"/>
      <c r="O56" s="52"/>
      <c r="P56" s="82"/>
      <c r="Q56" s="303"/>
      <c r="R56" s="33"/>
    </row>
    <row r="57" spans="1:18">
      <c r="A57" s="33"/>
      <c r="B57" s="33"/>
      <c r="C57" s="33"/>
      <c r="D57" s="33"/>
      <c r="E57" s="33"/>
      <c r="F57" s="33"/>
      <c r="G57" s="33"/>
      <c r="H57" s="33"/>
      <c r="I57" s="81"/>
      <c r="J57" s="37"/>
      <c r="K57" s="62"/>
      <c r="L57" s="345"/>
      <c r="M57" s="345"/>
      <c r="N57" s="52"/>
      <c r="O57" s="52"/>
      <c r="P57" s="83"/>
      <c r="Q57" s="310"/>
      <c r="R57" s="33"/>
    </row>
    <row r="58" spans="1:18">
      <c r="A58" s="33"/>
      <c r="B58" s="33"/>
      <c r="C58" s="33"/>
      <c r="D58" s="33"/>
      <c r="E58" s="33"/>
      <c r="F58" s="33"/>
      <c r="G58" s="33"/>
      <c r="H58" s="33"/>
      <c r="I58" s="37"/>
      <c r="J58" s="37"/>
      <c r="K58" s="62"/>
      <c r="L58" s="345"/>
      <c r="M58" s="345"/>
      <c r="N58" s="52"/>
      <c r="O58" s="52"/>
      <c r="P58" s="83"/>
      <c r="Q58" s="310"/>
      <c r="R58" s="33"/>
    </row>
    <row r="59" spans="1:18">
      <c r="A59" s="33"/>
      <c r="B59" s="33"/>
      <c r="C59" s="33"/>
      <c r="D59" s="33"/>
      <c r="E59" s="33"/>
      <c r="F59" s="33"/>
      <c r="G59" s="33"/>
      <c r="H59" s="33"/>
      <c r="I59" s="33"/>
      <c r="J59" s="33"/>
      <c r="K59" s="33"/>
      <c r="L59" s="33"/>
      <c r="M59" s="33"/>
      <c r="N59" s="33"/>
      <c r="O59" s="33"/>
      <c r="P59" s="33"/>
      <c r="Q59" s="310"/>
      <c r="R59" s="33"/>
    </row>
    <row r="60" spans="1:18">
      <c r="A60" s="33"/>
      <c r="B60" s="33"/>
      <c r="C60" s="33"/>
      <c r="D60" s="33"/>
      <c r="E60" s="33"/>
      <c r="F60" s="33"/>
      <c r="G60" s="33"/>
      <c r="H60" s="33"/>
      <c r="I60" s="33"/>
      <c r="J60" s="33"/>
      <c r="K60" s="33"/>
      <c r="L60" s="33"/>
      <c r="M60" s="33"/>
      <c r="N60" s="33"/>
      <c r="O60" s="33"/>
      <c r="P60" s="33"/>
      <c r="Q60" s="33"/>
      <c r="R60" s="33"/>
    </row>
    <row r="61" spans="1:18">
      <c r="A61" s="33"/>
      <c r="B61" s="33"/>
      <c r="C61" s="33"/>
      <c r="D61" s="33"/>
      <c r="E61" s="33"/>
      <c r="F61" s="33"/>
      <c r="G61" s="33"/>
      <c r="H61" s="33"/>
      <c r="I61" s="33"/>
      <c r="J61" s="33"/>
      <c r="K61" s="33"/>
      <c r="L61" s="33"/>
      <c r="M61" s="33"/>
      <c r="N61" s="33"/>
      <c r="O61" s="33"/>
      <c r="P61" s="33"/>
      <c r="Q61" s="33"/>
      <c r="R61" s="33"/>
    </row>
    <row r="62" spans="1:18">
      <c r="A62" s="33"/>
      <c r="B62" s="33"/>
      <c r="C62" s="33"/>
      <c r="D62" s="33"/>
      <c r="E62" s="33"/>
      <c r="F62" s="33"/>
      <c r="G62" s="33"/>
      <c r="H62" s="33"/>
      <c r="I62" s="33"/>
      <c r="J62" s="33"/>
      <c r="K62" s="33"/>
      <c r="L62" s="33"/>
      <c r="M62" s="33"/>
      <c r="N62" s="33"/>
      <c r="O62" s="33"/>
      <c r="P62" s="33"/>
      <c r="Q62" s="33"/>
      <c r="R62" s="33"/>
    </row>
  </sheetData>
  <mergeCells count="21">
    <mergeCell ref="Q46:Q48"/>
    <mergeCell ref="A1:I1"/>
    <mergeCell ref="K50:L50"/>
    <mergeCell ref="K40:L40"/>
    <mergeCell ref="K41:L41"/>
    <mergeCell ref="K42:L42"/>
    <mergeCell ref="K43:L43"/>
    <mergeCell ref="K44:L44"/>
    <mergeCell ref="N50:O50"/>
    <mergeCell ref="N40:O40"/>
    <mergeCell ref="K51:L51"/>
    <mergeCell ref="L56:M56"/>
    <mergeCell ref="L57:M57"/>
    <mergeCell ref="L58:M58"/>
    <mergeCell ref="B44:G45"/>
    <mergeCell ref="K45:L45"/>
    <mergeCell ref="B46:G47"/>
    <mergeCell ref="K55:L55"/>
    <mergeCell ref="K54:L54"/>
    <mergeCell ref="K53:L53"/>
    <mergeCell ref="K52:L52"/>
  </mergeCells>
  <conditionalFormatting sqref="J42:K45 M42:O45">
    <cfRule type="containsText" dxfId="13" priority="7" stopIfTrue="1" operator="containsText" text="OK">
      <formula>NOT(ISERROR(SEARCH("OK",J42)))</formula>
    </cfRule>
    <cfRule type="notContainsText" dxfId="12" priority="8" stopIfTrue="1" operator="notContains" text="OK">
      <formula>ISERROR(SEARCH("OK",J42))</formula>
    </cfRule>
  </conditionalFormatting>
  <conditionalFormatting sqref="I42:I45">
    <cfRule type="containsText" dxfId="11" priority="5" stopIfTrue="1" operator="containsText" text="OK">
      <formula>NOT(ISERROR(SEARCH("OK",I42)))</formula>
    </cfRule>
    <cfRule type="notContainsText" dxfId="10" priority="6" stopIfTrue="1" operator="notContains" text="OK">
      <formula>ISERROR(SEARCH("OK",I42))</formula>
    </cfRule>
  </conditionalFormatting>
  <conditionalFormatting sqref="B6:B36">
    <cfRule type="beginsWith" dxfId="9" priority="1" operator="beginsWith" text="See text box">
      <formula>LEFT(B6,LEN("See text box"))="See text box"</formula>
    </cfRule>
    <cfRule type="beginsWith" dxfId="8" priority="2" operator="beginsWith" text="Invalid DID no">
      <formula>LEFT(B6,LEN("Invalid DID no"))="Invalid DID no"</formula>
    </cfRule>
  </conditionalFormatting>
  <pageMargins left="0.75" right="0.75" top="1" bottom="1" header="0" footer="0"/>
  <pageSetup paperSize="9" orientation="landscape" r:id="rId1"/>
  <headerFooter alignWithMargins="0">
    <oddHeader>&amp;C&amp;A&amp;R
Printed &amp;D</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11"/>
  <sheetViews>
    <sheetView zoomScaleNormal="100" workbookViewId="0">
      <selection activeCell="R12" sqref="R12"/>
    </sheetView>
  </sheetViews>
  <sheetFormatPr baseColWidth="10" defaultColWidth="9.140625" defaultRowHeight="15"/>
  <cols>
    <col min="1" max="1" width="17.7109375" style="104" customWidth="1"/>
    <col min="2" max="16384" width="9.140625" style="104"/>
  </cols>
  <sheetData>
    <row r="1" spans="1:13">
      <c r="A1" s="105"/>
      <c r="B1" s="105"/>
      <c r="C1" s="105"/>
      <c r="D1" s="105"/>
      <c r="E1" s="105"/>
      <c r="F1" s="105"/>
      <c r="G1" s="105"/>
      <c r="H1" s="105"/>
      <c r="I1" s="105"/>
      <c r="J1" s="105"/>
      <c r="K1" s="105"/>
      <c r="L1" s="105"/>
      <c r="M1" s="105"/>
    </row>
    <row r="2" spans="1:13">
      <c r="A2" s="105"/>
      <c r="B2" s="105" t="s">
        <v>310</v>
      </c>
      <c r="C2" s="105"/>
      <c r="D2" s="105"/>
      <c r="E2" s="105"/>
      <c r="F2" s="105" t="s">
        <v>309</v>
      </c>
      <c r="G2" s="105"/>
      <c r="H2" s="105"/>
      <c r="I2" s="105"/>
      <c r="J2" s="105" t="s">
        <v>308</v>
      </c>
      <c r="K2" s="105"/>
      <c r="L2" s="105"/>
      <c r="M2" s="105"/>
    </row>
    <row r="3" spans="1:13">
      <c r="A3" s="105"/>
      <c r="B3" s="105"/>
      <c r="C3" s="105"/>
      <c r="D3" s="105"/>
      <c r="E3" s="105"/>
      <c r="F3" s="105"/>
      <c r="G3" s="105"/>
      <c r="H3" s="105"/>
      <c r="I3" s="105"/>
      <c r="J3" s="105"/>
      <c r="K3" s="105"/>
      <c r="L3" s="105"/>
      <c r="M3" s="105"/>
    </row>
    <row r="4" spans="1:13" ht="27" thickBot="1">
      <c r="A4" s="105"/>
      <c r="B4" s="129" t="s">
        <v>307</v>
      </c>
      <c r="C4" s="129" t="s">
        <v>306</v>
      </c>
      <c r="D4" s="129" t="s">
        <v>305</v>
      </c>
      <c r="E4" s="105"/>
      <c r="F4" s="129" t="s">
        <v>307</v>
      </c>
      <c r="G4" s="129" t="s">
        <v>306</v>
      </c>
      <c r="H4" s="129" t="s">
        <v>305</v>
      </c>
      <c r="I4" s="105"/>
      <c r="J4" s="129" t="s">
        <v>307</v>
      </c>
      <c r="K4" s="129" t="s">
        <v>306</v>
      </c>
      <c r="L4" s="129" t="s">
        <v>305</v>
      </c>
      <c r="M4" s="105"/>
    </row>
    <row r="5" spans="1:13">
      <c r="A5" s="105" t="s">
        <v>304</v>
      </c>
      <c r="B5" s="120"/>
      <c r="C5" s="121"/>
      <c r="D5" s="122"/>
      <c r="E5" s="105"/>
      <c r="F5" s="106" t="s">
        <v>301</v>
      </c>
      <c r="G5" s="107" t="s">
        <v>301</v>
      </c>
      <c r="H5" s="108" t="s">
        <v>301</v>
      </c>
      <c r="I5" s="109"/>
      <c r="J5" s="110" t="e">
        <f>B5*100/C5</f>
        <v>#DIV/0!</v>
      </c>
      <c r="K5" s="107" t="s">
        <v>301</v>
      </c>
      <c r="L5" s="111" t="e">
        <f>D5*100/C5</f>
        <v>#DIV/0!</v>
      </c>
      <c r="M5" s="105"/>
    </row>
    <row r="6" spans="1:13">
      <c r="A6" s="105" t="s">
        <v>303</v>
      </c>
      <c r="B6" s="123"/>
      <c r="C6" s="124"/>
      <c r="D6" s="125"/>
      <c r="E6" s="105"/>
      <c r="F6" s="112" t="e">
        <f>B6*100/B5</f>
        <v>#DIV/0!</v>
      </c>
      <c r="G6" s="113" t="e">
        <f>C6*100/C5</f>
        <v>#DIV/0!</v>
      </c>
      <c r="H6" s="114" t="e">
        <f>D6*100/D5</f>
        <v>#DIV/0!</v>
      </c>
      <c r="I6" s="109"/>
      <c r="J6" s="112" t="e">
        <f>B6*100/C6</f>
        <v>#DIV/0!</v>
      </c>
      <c r="K6" s="115" t="s">
        <v>301</v>
      </c>
      <c r="L6" s="114" t="e">
        <f>D6*100/C6</f>
        <v>#DIV/0!</v>
      </c>
      <c r="M6" s="105"/>
    </row>
    <row r="7" spans="1:13" ht="15.75" thickBot="1">
      <c r="A7" s="105" t="s">
        <v>302</v>
      </c>
      <c r="B7" s="126"/>
      <c r="C7" s="127"/>
      <c r="D7" s="128"/>
      <c r="E7" s="105"/>
      <c r="F7" s="116" t="e">
        <f>B7*100/B5</f>
        <v>#DIV/0!</v>
      </c>
      <c r="G7" s="117" t="e">
        <f>C7*100/C5</f>
        <v>#DIV/0!</v>
      </c>
      <c r="H7" s="118" t="e">
        <f>D7*100/D5</f>
        <v>#DIV/0!</v>
      </c>
      <c r="I7" s="109"/>
      <c r="J7" s="116" t="e">
        <f>B7*100/C7</f>
        <v>#DIV/0!</v>
      </c>
      <c r="K7" s="119" t="s">
        <v>301</v>
      </c>
      <c r="L7" s="118" t="e">
        <f>D7*100/C7</f>
        <v>#DIV/0!</v>
      </c>
      <c r="M7" s="105"/>
    </row>
    <row r="8" spans="1:13">
      <c r="A8" s="105"/>
      <c r="B8" s="105"/>
      <c r="C8" s="105"/>
      <c r="D8" s="105"/>
      <c r="E8" s="105"/>
      <c r="F8" s="105"/>
      <c r="G8" s="105"/>
      <c r="H8" s="105"/>
      <c r="I8" s="105"/>
      <c r="J8" s="105"/>
      <c r="K8" s="105"/>
      <c r="L8" s="105"/>
      <c r="M8" s="105"/>
    </row>
    <row r="9" spans="1:13">
      <c r="A9" s="105"/>
      <c r="B9" s="105"/>
      <c r="C9" s="105"/>
      <c r="D9" s="105"/>
      <c r="E9" s="105"/>
      <c r="F9" s="105"/>
      <c r="G9" s="105"/>
      <c r="H9" s="105"/>
      <c r="I9" s="105"/>
      <c r="J9" s="105"/>
      <c r="K9" s="105"/>
      <c r="L9" s="105"/>
      <c r="M9" s="105"/>
    </row>
    <row r="10" spans="1:13">
      <c r="A10" s="105"/>
      <c r="B10" s="105"/>
      <c r="C10" s="105"/>
      <c r="D10" s="105"/>
      <c r="E10" s="105"/>
      <c r="F10" s="105"/>
      <c r="G10" s="105"/>
      <c r="H10" s="105"/>
      <c r="I10" s="105"/>
      <c r="J10" s="105"/>
      <c r="K10" s="105"/>
      <c r="L10" s="105"/>
      <c r="M10" s="105"/>
    </row>
    <row r="11" spans="1:13">
      <c r="A11" s="105"/>
      <c r="B11" s="105"/>
      <c r="C11" s="105"/>
      <c r="D11" s="105"/>
      <c r="E11" s="105"/>
      <c r="F11" s="105"/>
      <c r="G11" s="105"/>
      <c r="H11" s="105"/>
      <c r="I11" s="105"/>
      <c r="J11" s="105"/>
      <c r="K11" s="105"/>
      <c r="L11" s="105"/>
      <c r="M11" s="105"/>
    </row>
  </sheetData>
  <conditionalFormatting sqref="F6:H6">
    <cfRule type="cellIs" dxfId="7" priority="6" stopIfTrue="1" operator="greaterThan">
      <formula>130.45</formula>
    </cfRule>
    <cfRule type="cellIs" dxfId="6" priority="8" stopIfTrue="1" operator="lessThanOrEqual">
      <formula>130.45</formula>
    </cfRule>
  </conditionalFormatting>
  <conditionalFormatting sqref="F7:H7">
    <cfRule type="cellIs" dxfId="5" priority="5" stopIfTrue="1" operator="greaterThan">
      <formula>160.45</formula>
    </cfRule>
    <cfRule type="cellIs" dxfId="4" priority="7" stopIfTrue="1" operator="lessThanOrEqual">
      <formula>160.45</formula>
    </cfRule>
  </conditionalFormatting>
  <conditionalFormatting sqref="J5:J7">
    <cfRule type="cellIs" dxfId="3" priority="3" stopIfTrue="1" operator="greaterThan">
      <formula>70.45</formula>
    </cfRule>
    <cfRule type="cellIs" dxfId="2" priority="4" stopIfTrue="1" operator="lessThanOrEqual">
      <formula>70.45</formula>
    </cfRule>
  </conditionalFormatting>
  <conditionalFormatting sqref="L5:L7">
    <cfRule type="cellIs" dxfId="1" priority="1" stopIfTrue="1" operator="greaterThan">
      <formula>130.45</formula>
    </cfRule>
    <cfRule type="cellIs" dxfId="0" priority="2" stopIfTrue="1" operator="lessThanOrEqual">
      <formula>130.45</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J68"/>
  <sheetViews>
    <sheetView tabSelected="1" zoomScaleNormal="100" workbookViewId="0">
      <selection activeCell="C13" sqref="C13"/>
    </sheetView>
  </sheetViews>
  <sheetFormatPr baseColWidth="10" defaultColWidth="9.140625" defaultRowHeight="12.75"/>
  <cols>
    <col min="2" max="2" width="12.5703125" customWidth="1"/>
    <col min="3" max="3" width="68.28515625" customWidth="1"/>
    <col min="4" max="4" width="8.140625" customWidth="1"/>
    <col min="5" max="5" width="56.5703125" customWidth="1"/>
  </cols>
  <sheetData>
    <row r="1" spans="1:9" ht="18">
      <c r="A1" s="322"/>
      <c r="B1" s="323" t="s">
        <v>128</v>
      </c>
      <c r="C1" s="322"/>
      <c r="D1" s="322"/>
      <c r="E1" s="33"/>
      <c r="F1" s="33"/>
    </row>
    <row r="2" spans="1:9" ht="18">
      <c r="A2" s="322"/>
      <c r="B2" s="323"/>
      <c r="C2" s="322"/>
      <c r="D2" s="322"/>
      <c r="E2" s="33"/>
      <c r="F2" s="33"/>
    </row>
    <row r="3" spans="1:9" ht="18" customHeight="1">
      <c r="A3" s="362" t="s">
        <v>166</v>
      </c>
      <c r="B3" s="362"/>
      <c r="C3" s="330"/>
      <c r="D3" s="324"/>
      <c r="E3" s="33"/>
      <c r="F3" s="33"/>
    </row>
    <row r="4" spans="1:9" ht="15">
      <c r="A4" s="325" t="s">
        <v>167</v>
      </c>
      <c r="B4" s="322"/>
      <c r="C4" s="330"/>
      <c r="D4" s="324"/>
      <c r="E4" s="33"/>
      <c r="F4" s="60"/>
      <c r="G4" s="1"/>
      <c r="H4" s="1"/>
      <c r="I4" s="1"/>
    </row>
    <row r="5" spans="1:9">
      <c r="A5" s="322"/>
      <c r="B5" s="322"/>
      <c r="C5" s="322"/>
      <c r="D5" s="322"/>
      <c r="E5" s="33"/>
      <c r="F5" s="33"/>
    </row>
    <row r="6" spans="1:9">
      <c r="A6" s="326" t="s">
        <v>410</v>
      </c>
      <c r="B6" s="322"/>
      <c r="C6" s="322"/>
      <c r="D6" s="322"/>
      <c r="E6" s="2" t="s">
        <v>144</v>
      </c>
      <c r="F6" s="33"/>
    </row>
    <row r="7" spans="1:9">
      <c r="A7" s="327" t="s">
        <v>412</v>
      </c>
      <c r="B7" s="322"/>
      <c r="C7" s="322"/>
      <c r="D7" s="322"/>
      <c r="E7" s="3" t="s">
        <v>145</v>
      </c>
      <c r="F7" s="33"/>
    </row>
    <row r="8" spans="1:9">
      <c r="A8" s="328" t="s">
        <v>125</v>
      </c>
      <c r="B8" s="331"/>
      <c r="C8" s="322" t="s">
        <v>126</v>
      </c>
      <c r="D8" s="322"/>
      <c r="E8" s="333"/>
      <c r="F8" s="33"/>
    </row>
    <row r="9" spans="1:9">
      <c r="A9" s="328" t="s">
        <v>131</v>
      </c>
      <c r="B9" s="331"/>
      <c r="C9" s="322" t="s">
        <v>132</v>
      </c>
      <c r="D9" s="322"/>
      <c r="E9" s="332" t="s">
        <v>288</v>
      </c>
      <c r="F9" s="33"/>
    </row>
    <row r="10" spans="1:9" ht="25.5">
      <c r="A10" s="328" t="s">
        <v>106</v>
      </c>
      <c r="B10" s="331"/>
      <c r="C10" s="313" t="s">
        <v>291</v>
      </c>
      <c r="D10" s="313"/>
      <c r="E10" s="4" t="s">
        <v>287</v>
      </c>
      <c r="F10" s="33"/>
    </row>
    <row r="11" spans="1:9">
      <c r="A11" s="328" t="s">
        <v>133</v>
      </c>
      <c r="B11" s="77">
        <v>1</v>
      </c>
      <c r="C11" s="322" t="s">
        <v>134</v>
      </c>
      <c r="D11" s="322"/>
      <c r="E11" s="4" t="s">
        <v>286</v>
      </c>
      <c r="F11" s="33"/>
    </row>
    <row r="12" spans="1:9">
      <c r="A12" s="322"/>
      <c r="B12" s="322"/>
      <c r="C12" s="322"/>
      <c r="D12" s="322"/>
      <c r="E12" s="4" t="s">
        <v>146</v>
      </c>
      <c r="F12" s="33"/>
    </row>
    <row r="13" spans="1:9">
      <c r="A13" s="48" t="s">
        <v>127</v>
      </c>
      <c r="B13" s="329" t="str">
        <f>IFERROR((B8+(100-B9)/100*B8)/(B10*B11),"")</f>
        <v/>
      </c>
      <c r="C13" s="322" t="str">
        <f>IFERROR((IF(B13&lt;1.145,"PASS","FAIL")),"")</f>
        <v>FAIL</v>
      </c>
      <c r="D13" s="322"/>
      <c r="E13" s="4" t="s">
        <v>424</v>
      </c>
      <c r="F13" s="33"/>
    </row>
    <row r="14" spans="1:9">
      <c r="A14" s="33"/>
      <c r="B14" s="322"/>
      <c r="C14" s="322"/>
      <c r="D14" s="322"/>
      <c r="E14" s="5" t="s">
        <v>425</v>
      </c>
      <c r="F14" s="33"/>
    </row>
    <row r="15" spans="1:9">
      <c r="A15" s="322"/>
      <c r="B15" s="322"/>
      <c r="C15" s="322"/>
      <c r="D15" s="322"/>
      <c r="E15" s="33"/>
      <c r="F15" s="33"/>
    </row>
    <row r="16" spans="1:9">
      <c r="A16" s="326" t="s">
        <v>411</v>
      </c>
      <c r="B16" s="322"/>
      <c r="C16" s="322"/>
      <c r="D16" s="322"/>
      <c r="E16" s="33"/>
      <c r="F16" s="33"/>
    </row>
    <row r="17" spans="1:10">
      <c r="A17" s="327" t="s">
        <v>412</v>
      </c>
      <c r="B17" s="322"/>
      <c r="C17" s="322"/>
      <c r="D17" s="322"/>
      <c r="E17" s="33"/>
      <c r="F17" s="33"/>
    </row>
    <row r="18" spans="1:10">
      <c r="A18" s="328" t="s">
        <v>125</v>
      </c>
      <c r="B18" s="331"/>
      <c r="C18" s="322" t="s">
        <v>126</v>
      </c>
      <c r="D18" s="322"/>
      <c r="E18" s="60"/>
      <c r="F18" s="33"/>
    </row>
    <row r="19" spans="1:10">
      <c r="A19" s="328" t="s">
        <v>131</v>
      </c>
      <c r="B19" s="331"/>
      <c r="C19" s="322" t="s">
        <v>132</v>
      </c>
      <c r="D19" s="322"/>
      <c r="E19" s="33"/>
      <c r="F19" s="33"/>
    </row>
    <row r="20" spans="1:10" ht="25.5">
      <c r="A20" s="328" t="s">
        <v>106</v>
      </c>
      <c r="B20" s="331"/>
      <c r="C20" s="313" t="s">
        <v>291</v>
      </c>
      <c r="D20" s="313"/>
      <c r="E20" s="37"/>
      <c r="F20" s="33"/>
    </row>
    <row r="21" spans="1:10">
      <c r="A21" s="328" t="s">
        <v>133</v>
      </c>
      <c r="B21" s="77">
        <v>1</v>
      </c>
      <c r="C21" s="322" t="s">
        <v>134</v>
      </c>
      <c r="D21" s="322"/>
      <c r="E21" s="33"/>
      <c r="F21" s="33"/>
    </row>
    <row r="22" spans="1:10">
      <c r="A22" s="322"/>
      <c r="B22" s="322"/>
      <c r="C22" s="322"/>
      <c r="D22" s="322"/>
      <c r="E22" s="37"/>
      <c r="F22" s="33"/>
    </row>
    <row r="23" spans="1:10">
      <c r="A23" s="48" t="s">
        <v>127</v>
      </c>
      <c r="B23" s="329" t="str">
        <f>IFERROR((B18+(100-B19)/100*B18)/(B20*B21),"")</f>
        <v/>
      </c>
      <c r="C23" s="322" t="str">
        <f>IFERROR((IF(B23&lt;0.745,"PASS","FAIL")),"")</f>
        <v>FAIL</v>
      </c>
      <c r="D23" s="322"/>
      <c r="E23" s="37"/>
      <c r="F23" s="33"/>
    </row>
    <row r="24" spans="1:10">
      <c r="A24" s="48"/>
      <c r="B24" s="329"/>
      <c r="C24" s="322"/>
      <c r="D24" s="322"/>
      <c r="E24" s="37"/>
      <c r="F24" s="33"/>
    </row>
    <row r="25" spans="1:10">
      <c r="A25" s="33"/>
      <c r="B25" s="33"/>
      <c r="C25" s="33"/>
      <c r="D25" s="33"/>
      <c r="E25" s="37"/>
      <c r="F25" s="33"/>
    </row>
    <row r="26" spans="1:10">
      <c r="A26" s="326" t="s">
        <v>413</v>
      </c>
      <c r="B26" s="322"/>
      <c r="C26" s="322"/>
      <c r="D26" s="322"/>
      <c r="E26" s="33"/>
      <c r="F26" s="33"/>
    </row>
    <row r="27" spans="1:10">
      <c r="A27" s="327" t="s">
        <v>414</v>
      </c>
      <c r="B27" s="322"/>
      <c r="C27" s="322"/>
      <c r="D27" s="322"/>
      <c r="E27" s="33"/>
      <c r="F27" s="33"/>
    </row>
    <row r="28" spans="1:10">
      <c r="A28" s="328" t="s">
        <v>125</v>
      </c>
      <c r="B28" s="331"/>
      <c r="C28" s="322" t="s">
        <v>126</v>
      </c>
      <c r="D28" s="322"/>
      <c r="E28" s="322"/>
      <c r="F28" s="322"/>
      <c r="G28" s="87"/>
      <c r="H28" s="87"/>
      <c r="I28" s="87"/>
      <c r="J28" s="87"/>
    </row>
    <row r="29" spans="1:10">
      <c r="A29" s="328" t="s">
        <v>131</v>
      </c>
      <c r="B29" s="331"/>
      <c r="C29" s="322" t="s">
        <v>132</v>
      </c>
      <c r="D29" s="322"/>
      <c r="E29" s="322"/>
      <c r="F29" s="322"/>
      <c r="G29" s="87"/>
      <c r="H29" s="87"/>
      <c r="I29" s="87"/>
      <c r="J29" s="87"/>
    </row>
    <row r="30" spans="1:10" ht="25.5">
      <c r="A30" s="328" t="s">
        <v>106</v>
      </c>
      <c r="B30" s="331"/>
      <c r="C30" s="313" t="s">
        <v>291</v>
      </c>
      <c r="D30" s="313"/>
      <c r="E30" s="322"/>
      <c r="F30" s="322"/>
      <c r="G30" s="87"/>
      <c r="H30" s="87"/>
      <c r="I30" s="87"/>
      <c r="J30" s="87"/>
    </row>
    <row r="31" spans="1:10">
      <c r="A31" s="328" t="s">
        <v>133</v>
      </c>
      <c r="B31" s="77">
        <v>1</v>
      </c>
      <c r="C31" s="322" t="s">
        <v>134</v>
      </c>
      <c r="D31" s="322"/>
      <c r="E31" s="322"/>
      <c r="F31" s="322"/>
      <c r="G31" s="87"/>
      <c r="H31" s="87"/>
      <c r="I31" s="87"/>
      <c r="J31" s="87"/>
    </row>
    <row r="32" spans="1:10">
      <c r="A32" s="322"/>
      <c r="B32" s="322"/>
      <c r="C32" s="322"/>
      <c r="D32" s="322"/>
      <c r="E32" s="33"/>
      <c r="F32" s="322"/>
      <c r="G32" s="87"/>
      <c r="H32" s="87"/>
      <c r="I32" s="87"/>
      <c r="J32" s="87"/>
    </row>
    <row r="33" spans="1:10">
      <c r="A33" s="48" t="s">
        <v>127</v>
      </c>
      <c r="B33" s="329" t="str">
        <f>IFERROR((B28+(100-B29)/100*B28)/(B30*B31),"")</f>
        <v/>
      </c>
      <c r="C33" s="322" t="str">
        <f>IFERROR((IF(B33&lt;1.045,"PASS","FAIL")),"")</f>
        <v>FAIL</v>
      </c>
      <c r="D33" s="322"/>
      <c r="E33" s="33"/>
      <c r="F33" s="322"/>
      <c r="G33" s="87"/>
      <c r="H33" s="87"/>
      <c r="I33" s="87"/>
      <c r="J33" s="87"/>
    </row>
    <row r="34" spans="1:10">
      <c r="A34" s="48"/>
      <c r="B34" s="329"/>
      <c r="C34" s="322"/>
      <c r="D34" s="322"/>
      <c r="E34" s="33"/>
      <c r="F34" s="322"/>
      <c r="G34" s="87"/>
      <c r="H34" s="87"/>
      <c r="I34" s="87"/>
      <c r="J34" s="87"/>
    </row>
    <row r="35" spans="1:10" ht="18">
      <c r="A35" s="334"/>
      <c r="B35" s="335"/>
      <c r="C35" s="334"/>
      <c r="D35" s="334"/>
      <c r="E35" s="336"/>
      <c r="F35" s="336"/>
      <c r="G35" s="87"/>
      <c r="H35" s="87"/>
      <c r="I35" s="87"/>
      <c r="J35" s="87"/>
    </row>
    <row r="36" spans="1:10" ht="18">
      <c r="A36" s="322"/>
      <c r="B36" s="323"/>
      <c r="C36" s="322"/>
      <c r="D36" s="322"/>
      <c r="E36" s="33"/>
      <c r="F36" s="33"/>
      <c r="G36" s="87"/>
      <c r="H36" s="87"/>
      <c r="I36" s="87"/>
      <c r="J36" s="87"/>
    </row>
    <row r="37" spans="1:10" ht="15">
      <c r="A37" s="362" t="s">
        <v>168</v>
      </c>
      <c r="B37" s="362"/>
      <c r="C37" s="330"/>
      <c r="D37" s="324"/>
      <c r="E37" s="33"/>
      <c r="F37" s="33"/>
      <c r="G37" s="87"/>
      <c r="H37" s="87"/>
      <c r="I37" s="87"/>
      <c r="J37" s="87"/>
    </row>
    <row r="38" spans="1:10" ht="15">
      <c r="A38" s="325" t="s">
        <v>167</v>
      </c>
      <c r="B38" s="322"/>
      <c r="C38" s="330"/>
      <c r="D38" s="324"/>
      <c r="E38" s="33"/>
      <c r="F38" s="60"/>
      <c r="G38" s="87"/>
      <c r="H38" s="87"/>
      <c r="I38" s="87"/>
      <c r="J38" s="87"/>
    </row>
    <row r="39" spans="1:10">
      <c r="A39" s="322"/>
      <c r="B39" s="322"/>
      <c r="C39" s="322"/>
      <c r="D39" s="322"/>
      <c r="E39" s="33"/>
      <c r="F39" s="33"/>
      <c r="G39" s="87"/>
      <c r="H39" s="87"/>
      <c r="I39" s="87"/>
      <c r="J39" s="87"/>
    </row>
    <row r="40" spans="1:10">
      <c r="A40" s="326" t="s">
        <v>410</v>
      </c>
      <c r="B40" s="322"/>
      <c r="C40" s="322"/>
      <c r="D40" s="322"/>
      <c r="E40" s="2" t="s">
        <v>144</v>
      </c>
      <c r="F40" s="33"/>
      <c r="G40" s="87"/>
      <c r="H40" s="87"/>
      <c r="I40" s="87"/>
      <c r="J40" s="87"/>
    </row>
    <row r="41" spans="1:10">
      <c r="A41" s="327" t="s">
        <v>412</v>
      </c>
      <c r="B41" s="322"/>
      <c r="C41" s="322"/>
      <c r="D41" s="322"/>
      <c r="E41" s="3" t="s">
        <v>145</v>
      </c>
      <c r="F41" s="33"/>
      <c r="G41" s="87"/>
      <c r="H41" s="87"/>
      <c r="I41" s="87"/>
      <c r="J41" s="87"/>
    </row>
    <row r="42" spans="1:10">
      <c r="A42" s="328" t="s">
        <v>125</v>
      </c>
      <c r="B42" s="331"/>
      <c r="C42" s="322" t="s">
        <v>126</v>
      </c>
      <c r="D42" s="322"/>
      <c r="E42" s="333"/>
      <c r="F42" s="33"/>
      <c r="G42" s="87"/>
      <c r="H42" s="87"/>
      <c r="I42" s="87"/>
      <c r="J42" s="87"/>
    </row>
    <row r="43" spans="1:10">
      <c r="A43" s="328" t="s">
        <v>131</v>
      </c>
      <c r="B43" s="331"/>
      <c r="C43" s="322" t="s">
        <v>132</v>
      </c>
      <c r="D43" s="322"/>
      <c r="E43" s="332" t="s">
        <v>288</v>
      </c>
      <c r="F43" s="33"/>
      <c r="G43" s="87"/>
      <c r="H43" s="87"/>
      <c r="I43" s="87"/>
      <c r="J43" s="87"/>
    </row>
    <row r="44" spans="1:10" ht="25.5">
      <c r="A44" s="328" t="s">
        <v>106</v>
      </c>
      <c r="B44" s="331"/>
      <c r="C44" s="313" t="s">
        <v>291</v>
      </c>
      <c r="D44" s="313"/>
      <c r="E44" s="4" t="s">
        <v>287</v>
      </c>
      <c r="F44" s="33"/>
    </row>
    <row r="45" spans="1:10">
      <c r="A45" s="328" t="s">
        <v>133</v>
      </c>
      <c r="B45" s="77">
        <v>1</v>
      </c>
      <c r="C45" s="322" t="s">
        <v>134</v>
      </c>
      <c r="D45" s="322"/>
      <c r="E45" s="4" t="s">
        <v>286</v>
      </c>
      <c r="F45" s="33"/>
    </row>
    <row r="46" spans="1:10">
      <c r="A46" s="322"/>
      <c r="B46" s="322"/>
      <c r="C46" s="322"/>
      <c r="D46" s="322"/>
      <c r="E46" s="4" t="s">
        <v>146</v>
      </c>
      <c r="F46" s="33"/>
    </row>
    <row r="47" spans="1:10">
      <c r="A47" s="48" t="s">
        <v>127</v>
      </c>
      <c r="B47" s="329" t="str">
        <f>IFERROR((B42+(100-B43)/100*B42)/(B44*B45),"")</f>
        <v/>
      </c>
      <c r="C47" s="322" t="str">
        <f>IFERROR((IF(B47&lt;1.145,"PASS","FAIL")),"")</f>
        <v>FAIL</v>
      </c>
      <c r="D47" s="322"/>
      <c r="E47" s="4" t="s">
        <v>289</v>
      </c>
      <c r="F47" s="33"/>
    </row>
    <row r="48" spans="1:10">
      <c r="A48" s="33"/>
      <c r="B48" s="322"/>
      <c r="C48" s="322"/>
      <c r="D48" s="322"/>
      <c r="E48" s="5" t="s">
        <v>290</v>
      </c>
      <c r="F48" s="33"/>
    </row>
    <row r="49" spans="1:6">
      <c r="A49" s="322"/>
      <c r="B49" s="322"/>
      <c r="C49" s="322"/>
      <c r="D49" s="322"/>
      <c r="E49" s="33"/>
      <c r="F49" s="33"/>
    </row>
    <row r="50" spans="1:6">
      <c r="A50" s="326" t="s">
        <v>411</v>
      </c>
      <c r="B50" s="322"/>
      <c r="C50" s="322"/>
      <c r="D50" s="322"/>
      <c r="E50" s="33"/>
      <c r="F50" s="33"/>
    </row>
    <row r="51" spans="1:6">
      <c r="A51" s="327" t="s">
        <v>412</v>
      </c>
      <c r="B51" s="322"/>
      <c r="C51" s="322"/>
      <c r="D51" s="322"/>
      <c r="E51" s="33"/>
      <c r="F51" s="33"/>
    </row>
    <row r="52" spans="1:6">
      <c r="A52" s="328" t="s">
        <v>125</v>
      </c>
      <c r="B52" s="331"/>
      <c r="C52" s="322" t="s">
        <v>126</v>
      </c>
      <c r="D52" s="322"/>
      <c r="E52" s="60"/>
      <c r="F52" s="33"/>
    </row>
    <row r="53" spans="1:6">
      <c r="A53" s="328" t="s">
        <v>131</v>
      </c>
      <c r="B53" s="331"/>
      <c r="C53" s="322" t="s">
        <v>132</v>
      </c>
      <c r="D53" s="322"/>
      <c r="E53" s="33"/>
      <c r="F53" s="33"/>
    </row>
    <row r="54" spans="1:6" ht="25.5">
      <c r="A54" s="328" t="s">
        <v>106</v>
      </c>
      <c r="B54" s="331"/>
      <c r="C54" s="313" t="s">
        <v>291</v>
      </c>
      <c r="D54" s="313"/>
      <c r="E54" s="37"/>
      <c r="F54" s="33"/>
    </row>
    <row r="55" spans="1:6">
      <c r="A55" s="328" t="s">
        <v>133</v>
      </c>
      <c r="B55" s="77">
        <v>1</v>
      </c>
      <c r="C55" s="322" t="s">
        <v>134</v>
      </c>
      <c r="D55" s="322"/>
      <c r="E55" s="33"/>
      <c r="F55" s="33"/>
    </row>
    <row r="56" spans="1:6">
      <c r="A56" s="322"/>
      <c r="B56" s="322"/>
      <c r="C56" s="322"/>
      <c r="D56" s="322"/>
      <c r="E56" s="37"/>
      <c r="F56" s="33"/>
    </row>
    <row r="57" spans="1:6">
      <c r="A57" s="48" t="s">
        <v>127</v>
      </c>
      <c r="B57" s="329" t="str">
        <f>IFERROR((B52+(100-B53)/100*B52)/(B54*B55),"")</f>
        <v/>
      </c>
      <c r="C57" s="322" t="str">
        <f>IFERROR((IF(B57&lt;0.745,"PASS","FAIL")),"")</f>
        <v>FAIL</v>
      </c>
      <c r="D57" s="322"/>
      <c r="E57" s="37"/>
      <c r="F57" s="33"/>
    </row>
    <row r="58" spans="1:6">
      <c r="A58" s="48"/>
      <c r="B58" s="329"/>
      <c r="C58" s="322"/>
      <c r="D58" s="322"/>
      <c r="E58" s="37"/>
      <c r="F58" s="33"/>
    </row>
    <row r="59" spans="1:6">
      <c r="A59" s="33"/>
      <c r="B59" s="33"/>
      <c r="C59" s="33"/>
      <c r="D59" s="33"/>
      <c r="E59" s="37"/>
      <c r="F59" s="33"/>
    </row>
    <row r="60" spans="1:6">
      <c r="A60" s="326" t="s">
        <v>413</v>
      </c>
      <c r="B60" s="322"/>
      <c r="C60" s="322"/>
      <c r="D60" s="322"/>
      <c r="E60" s="33"/>
      <c r="F60" s="33"/>
    </row>
    <row r="61" spans="1:6">
      <c r="A61" s="327" t="s">
        <v>414</v>
      </c>
      <c r="B61" s="322"/>
      <c r="C61" s="322"/>
      <c r="D61" s="322"/>
      <c r="E61" s="33"/>
      <c r="F61" s="33"/>
    </row>
    <row r="62" spans="1:6">
      <c r="A62" s="328" t="s">
        <v>125</v>
      </c>
      <c r="B62" s="331"/>
      <c r="C62" s="322" t="s">
        <v>126</v>
      </c>
      <c r="D62" s="322"/>
      <c r="E62" s="322"/>
      <c r="F62" s="322"/>
    </row>
    <row r="63" spans="1:6">
      <c r="A63" s="328" t="s">
        <v>131</v>
      </c>
      <c r="B63" s="331"/>
      <c r="C63" s="322" t="s">
        <v>132</v>
      </c>
      <c r="D63" s="322"/>
      <c r="E63" s="322"/>
      <c r="F63" s="322"/>
    </row>
    <row r="64" spans="1:6" ht="25.5">
      <c r="A64" s="328" t="s">
        <v>106</v>
      </c>
      <c r="B64" s="331"/>
      <c r="C64" s="313" t="s">
        <v>291</v>
      </c>
      <c r="D64" s="313"/>
      <c r="E64" s="322"/>
      <c r="F64" s="322"/>
    </row>
    <row r="65" spans="1:6">
      <c r="A65" s="328" t="s">
        <v>133</v>
      </c>
      <c r="B65" s="77">
        <v>1</v>
      </c>
      <c r="C65" s="322" t="s">
        <v>134</v>
      </c>
      <c r="D65" s="322"/>
      <c r="E65" s="322"/>
      <c r="F65" s="322"/>
    </row>
    <row r="66" spans="1:6">
      <c r="A66" s="322"/>
      <c r="B66" s="322"/>
      <c r="C66" s="322"/>
      <c r="D66" s="322"/>
      <c r="E66" s="33"/>
      <c r="F66" s="322"/>
    </row>
    <row r="67" spans="1:6">
      <c r="A67" s="48" t="s">
        <v>127</v>
      </c>
      <c r="B67" s="329" t="str">
        <f>IFERROR((B62+(100-B63)/100*B62)/(B64*B65),"")</f>
        <v/>
      </c>
      <c r="C67" s="322" t="str">
        <f>IFERROR((IF(B67&lt;1.045,"PASS","FAIL")),"")</f>
        <v>FAIL</v>
      </c>
      <c r="D67" s="322"/>
      <c r="E67" s="33"/>
      <c r="F67" s="322"/>
    </row>
    <row r="68" spans="1:6">
      <c r="A68" s="48"/>
      <c r="B68" s="329"/>
      <c r="C68" s="322"/>
      <c r="D68" s="322"/>
      <c r="E68" s="33"/>
      <c r="F68" s="322"/>
    </row>
  </sheetData>
  <customSheetViews>
    <customSheetView guid="{94BE19D9-FC8D-41A1-8D7D-427542EADFBC}">
      <selection activeCell="A70" sqref="A70"/>
      <pageMargins left="0.78740157480314965" right="0.78740157480314965" top="0.98425196850393704" bottom="0.98425196850393704"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2">
    <mergeCell ref="A37:B37"/>
    <mergeCell ref="A3:B3"/>
  </mergeCells>
  <pageMargins left="0.78740157480314965" right="0.78740157480314965" top="0.98425196850393704" bottom="0.98425196850393704" header="0" footer="0"/>
  <pageSetup paperSize="9" scale="85" orientation="landscape" r:id="rId2"/>
  <headerFooter alignWithMargins="0">
    <oddHeader>&amp;C&amp;A&amp;Rudskriftsdato: &amp;D</oddHeader>
    <oddFooter>&amp;CSide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A084-0C6F-4FA2-B857-ADD3A3DA4BF5}">
  <dimension ref="A1:F10"/>
  <sheetViews>
    <sheetView workbookViewId="0">
      <selection activeCell="E21" sqref="E21"/>
    </sheetView>
  </sheetViews>
  <sheetFormatPr baseColWidth="10" defaultColWidth="9.140625" defaultRowHeight="12.75"/>
  <cols>
    <col min="1" max="1" width="24.28515625" customWidth="1"/>
    <col min="2" max="5" width="18.140625" customWidth="1"/>
  </cols>
  <sheetData>
    <row r="1" spans="1:6" ht="19.5">
      <c r="A1" s="342" t="s">
        <v>433</v>
      </c>
      <c r="B1" s="342"/>
      <c r="C1" s="342"/>
      <c r="D1" s="342"/>
      <c r="E1" s="342"/>
      <c r="F1" s="342"/>
    </row>
    <row r="2" spans="1:6" ht="19.5">
      <c r="A2" s="342"/>
      <c r="B2" s="342"/>
      <c r="C2" s="342"/>
      <c r="D2" s="342"/>
      <c r="E2" s="342"/>
      <c r="F2" s="342"/>
    </row>
    <row r="3" spans="1:6">
      <c r="A3" s="31"/>
      <c r="B3" s="298" t="s">
        <v>438</v>
      </c>
      <c r="C3" s="298" t="s">
        <v>441</v>
      </c>
      <c r="D3" s="298" t="s">
        <v>439</v>
      </c>
      <c r="E3" s="298" t="s">
        <v>440</v>
      </c>
      <c r="F3" s="31"/>
    </row>
    <row r="4" spans="1:6">
      <c r="A4" s="31" t="s">
        <v>434</v>
      </c>
      <c r="B4" s="341"/>
      <c r="C4" s="341"/>
      <c r="D4" s="341"/>
      <c r="E4" s="341"/>
      <c r="F4" s="31"/>
    </row>
    <row r="5" spans="1:6">
      <c r="A5" s="31" t="s">
        <v>435</v>
      </c>
      <c r="B5" s="341"/>
      <c r="C5" s="341"/>
      <c r="D5" s="341"/>
      <c r="E5" s="341"/>
      <c r="F5" s="31"/>
    </row>
    <row r="6" spans="1:6">
      <c r="A6" s="31" t="s">
        <v>436</v>
      </c>
      <c r="B6" s="341"/>
      <c r="C6" s="341"/>
      <c r="D6" s="341"/>
      <c r="E6" s="341"/>
      <c r="F6" s="31"/>
    </row>
    <row r="7" spans="1:6">
      <c r="A7" s="31" t="s">
        <v>437</v>
      </c>
      <c r="B7" s="341"/>
      <c r="C7" s="341"/>
      <c r="D7" s="341"/>
      <c r="E7" s="341"/>
      <c r="F7" s="31"/>
    </row>
    <row r="8" spans="1:6">
      <c r="A8" s="31"/>
      <c r="B8" s="31"/>
      <c r="C8" s="31"/>
      <c r="D8" s="31"/>
      <c r="E8" s="31"/>
      <c r="F8" s="31"/>
    </row>
    <row r="9" spans="1:6">
      <c r="A9" s="31"/>
      <c r="B9" s="31"/>
      <c r="C9" s="31"/>
      <c r="D9" s="31"/>
      <c r="E9" s="31"/>
      <c r="F9" s="31"/>
    </row>
    <row r="10" spans="1:6">
      <c r="A10" s="31"/>
      <c r="B10" s="31"/>
      <c r="C10" s="31"/>
      <c r="D10" s="31"/>
      <c r="E10" s="31"/>
      <c r="F10" s="31"/>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8">
    <outlinePr summaryBelow="0" summaryRight="0"/>
    <pageSetUpPr fitToPage="1"/>
  </sheetPr>
  <dimension ref="A1:L474"/>
  <sheetViews>
    <sheetView showOutlineSymbols="0" zoomScale="110" zoomScaleNormal="110" workbookViewId="0">
      <pane xSplit="2" ySplit="4" topLeftCell="C230" activePane="bottomRight" state="frozen"/>
      <selection pane="topRight" activeCell="C1" sqref="C1"/>
      <selection pane="bottomLeft" activeCell="A7" sqref="A7"/>
      <selection pane="bottomRight" activeCell="B32" sqref="B32"/>
    </sheetView>
  </sheetViews>
  <sheetFormatPr baseColWidth="10" defaultColWidth="9.140625" defaultRowHeight="12" outlineLevelRow="4"/>
  <cols>
    <col min="1" max="1" width="10.140625" style="131" customWidth="1"/>
    <col min="2" max="2" width="74.28515625" style="131" customWidth="1"/>
    <col min="3" max="8" width="9" style="132" customWidth="1"/>
    <col min="9" max="11" width="7.42578125" style="132" customWidth="1"/>
    <col min="12" max="12" width="38" style="133" hidden="1" customWidth="1"/>
    <col min="13" max="16384" width="9.140625" style="131"/>
  </cols>
  <sheetData>
    <row r="1" spans="1:12">
      <c r="A1" s="256"/>
    </row>
    <row r="2" spans="1:12" ht="15">
      <c r="A2" s="130"/>
    </row>
    <row r="3" spans="1:12" ht="23.25">
      <c r="A3" s="134" t="s">
        <v>385</v>
      </c>
    </row>
    <row r="4" spans="1:12" ht="12" customHeight="1" thickBot="1">
      <c r="A4" s="135"/>
      <c r="J4" s="132" t="s">
        <v>311</v>
      </c>
    </row>
    <row r="5" spans="1:12" ht="16.5" thickBot="1">
      <c r="B5" s="136"/>
      <c r="C5" s="253" t="s">
        <v>4</v>
      </c>
      <c r="D5" s="254"/>
      <c r="E5" s="255"/>
      <c r="F5" s="253" t="s">
        <v>5</v>
      </c>
      <c r="G5" s="254"/>
      <c r="H5" s="255"/>
      <c r="I5" s="253" t="s">
        <v>6</v>
      </c>
      <c r="J5" s="254"/>
      <c r="K5" s="255"/>
    </row>
    <row r="6" spans="1:12" ht="61.5" customHeight="1" thickBot="1">
      <c r="A6" s="137" t="s">
        <v>7</v>
      </c>
      <c r="B6" s="138" t="s">
        <v>8</v>
      </c>
      <c r="C6" s="139" t="s">
        <v>312</v>
      </c>
      <c r="D6" s="140" t="s">
        <v>313</v>
      </c>
      <c r="E6" s="141" t="s">
        <v>314</v>
      </c>
      <c r="F6" s="142" t="s">
        <v>9</v>
      </c>
      <c r="G6" s="140" t="s">
        <v>315</v>
      </c>
      <c r="H6" s="141" t="s">
        <v>316</v>
      </c>
      <c r="I6" s="142" t="s">
        <v>3</v>
      </c>
      <c r="J6" s="140" t="s">
        <v>10</v>
      </c>
      <c r="K6" s="141" t="s">
        <v>11</v>
      </c>
      <c r="L6" s="143" t="s">
        <v>317</v>
      </c>
    </row>
    <row r="7" spans="1:12" ht="17.100000000000001" customHeight="1" outlineLevel="3" thickBot="1">
      <c r="A7" s="144"/>
      <c r="B7" s="145" t="s">
        <v>12</v>
      </c>
      <c r="C7" s="146"/>
      <c r="D7" s="146"/>
      <c r="E7" s="146"/>
      <c r="F7" s="146"/>
      <c r="G7" s="146"/>
      <c r="H7" s="146"/>
      <c r="I7" s="146"/>
      <c r="J7" s="146"/>
      <c r="K7" s="147"/>
      <c r="L7" s="148"/>
    </row>
    <row r="8" spans="1:12" s="156" customFormat="1" ht="12" customHeight="1" outlineLevel="3">
      <c r="A8" s="149">
        <v>2001</v>
      </c>
      <c r="B8" s="150" t="s">
        <v>277</v>
      </c>
      <c r="C8" s="151">
        <v>4.0999999999999996</v>
      </c>
      <c r="D8" s="151">
        <v>1000</v>
      </c>
      <c r="E8" s="152">
        <f t="shared" ref="E8:E38" si="0">C8/D8</f>
        <v>4.0999999999999995E-3</v>
      </c>
      <c r="F8" s="153">
        <v>0.69</v>
      </c>
      <c r="G8" s="151">
        <v>10</v>
      </c>
      <c r="H8" s="154">
        <f t="shared" ref="H8:H9" si="1">F8/G8</f>
        <v>6.8999999999999992E-2</v>
      </c>
      <c r="I8" s="155">
        <v>0.05</v>
      </c>
      <c r="J8" s="151" t="s">
        <v>13</v>
      </c>
      <c r="K8" s="154" t="s">
        <v>14</v>
      </c>
      <c r="L8" s="133"/>
    </row>
    <row r="9" spans="1:12" s="156" customFormat="1" ht="12" customHeight="1" outlineLevel="4">
      <c r="A9" s="157">
        <v>2002</v>
      </c>
      <c r="B9" s="158" t="s">
        <v>276</v>
      </c>
      <c r="C9" s="159">
        <v>6.7</v>
      </c>
      <c r="D9" s="159">
        <v>5000</v>
      </c>
      <c r="E9" s="160">
        <f t="shared" si="0"/>
        <v>1.34E-3</v>
      </c>
      <c r="F9" s="161">
        <v>0.5</v>
      </c>
      <c r="G9" s="159">
        <v>10</v>
      </c>
      <c r="H9" s="162">
        <f t="shared" si="1"/>
        <v>0.05</v>
      </c>
      <c r="I9" s="163">
        <v>0.05</v>
      </c>
      <c r="J9" s="159" t="s">
        <v>13</v>
      </c>
      <c r="K9" s="162" t="s">
        <v>14</v>
      </c>
      <c r="L9" s="133"/>
    </row>
    <row r="10" spans="1:12" s="156" customFormat="1" ht="12" customHeight="1" outlineLevel="4">
      <c r="A10" s="157">
        <v>2003</v>
      </c>
      <c r="B10" s="158" t="s">
        <v>275</v>
      </c>
      <c r="C10" s="159">
        <v>40</v>
      </c>
      <c r="D10" s="159">
        <v>1000</v>
      </c>
      <c r="E10" s="160">
        <f t="shared" si="0"/>
        <v>0.04</v>
      </c>
      <c r="F10" s="161">
        <v>1.35</v>
      </c>
      <c r="G10" s="159">
        <v>10</v>
      </c>
      <c r="H10" s="162">
        <f>F10/G10</f>
        <v>0.13500000000000001</v>
      </c>
      <c r="I10" s="163">
        <v>0.05</v>
      </c>
      <c r="J10" s="159" t="s">
        <v>13</v>
      </c>
      <c r="K10" s="162" t="s">
        <v>16</v>
      </c>
      <c r="L10" s="133"/>
    </row>
    <row r="11" spans="1:12" s="156" customFormat="1" ht="12" customHeight="1" outlineLevel="4">
      <c r="A11" s="157">
        <v>2004</v>
      </c>
      <c r="B11" s="158" t="s">
        <v>318</v>
      </c>
      <c r="C11" s="159">
        <v>8.64</v>
      </c>
      <c r="D11" s="159">
        <v>1000</v>
      </c>
      <c r="E11" s="160">
        <f t="shared" si="0"/>
        <v>8.6400000000000001E-3</v>
      </c>
      <c r="F11" s="161">
        <v>0.95</v>
      </c>
      <c r="G11" s="159">
        <v>10</v>
      </c>
      <c r="H11" s="162">
        <f>F11/G11</f>
        <v>9.5000000000000001E-2</v>
      </c>
      <c r="I11" s="163">
        <v>0.05</v>
      </c>
      <c r="J11" s="159" t="s">
        <v>13</v>
      </c>
      <c r="K11" s="162" t="s">
        <v>15</v>
      </c>
      <c r="L11" s="133"/>
    </row>
    <row r="12" spans="1:12" ht="12" customHeight="1" outlineLevel="3">
      <c r="A12" s="157">
        <v>2005</v>
      </c>
      <c r="B12" s="158" t="s">
        <v>319</v>
      </c>
      <c r="C12" s="159">
        <v>2.8</v>
      </c>
      <c r="D12" s="159">
        <v>1000</v>
      </c>
      <c r="E12" s="160">
        <f t="shared" si="0"/>
        <v>2.8E-3</v>
      </c>
      <c r="F12" s="161">
        <v>0.39100000000000001</v>
      </c>
      <c r="G12" s="159">
        <v>10</v>
      </c>
      <c r="H12" s="162">
        <f t="shared" ref="H12:H13" si="2">F12/G12</f>
        <v>3.9100000000000003E-2</v>
      </c>
      <c r="I12" s="163">
        <v>0.05</v>
      </c>
      <c r="J12" s="159" t="s">
        <v>13</v>
      </c>
      <c r="K12" s="162" t="s">
        <v>16</v>
      </c>
    </row>
    <row r="13" spans="1:12" ht="12" customHeight="1" outlineLevel="3">
      <c r="A13" s="157">
        <v>2006</v>
      </c>
      <c r="B13" s="158" t="s">
        <v>320</v>
      </c>
      <c r="C13" s="159">
        <v>15</v>
      </c>
      <c r="D13" s="159">
        <v>1000</v>
      </c>
      <c r="E13" s="160">
        <f t="shared" si="0"/>
        <v>1.4999999999999999E-2</v>
      </c>
      <c r="F13" s="161">
        <v>0.41899999999999998</v>
      </c>
      <c r="G13" s="159">
        <v>10</v>
      </c>
      <c r="H13" s="162">
        <f t="shared" si="2"/>
        <v>4.19E-2</v>
      </c>
      <c r="I13" s="163">
        <v>0.05</v>
      </c>
      <c r="J13" s="159" t="s">
        <v>13</v>
      </c>
      <c r="K13" s="162" t="s">
        <v>16</v>
      </c>
    </row>
    <row r="14" spans="1:12" s="156" customFormat="1" ht="12" customHeight="1" outlineLevel="3">
      <c r="A14" s="157">
        <v>2007</v>
      </c>
      <c r="B14" s="158" t="s">
        <v>321</v>
      </c>
      <c r="C14" s="159">
        <v>27</v>
      </c>
      <c r="D14" s="159">
        <v>1000</v>
      </c>
      <c r="E14" s="160">
        <f t="shared" si="0"/>
        <v>2.7E-2</v>
      </c>
      <c r="F14" s="161">
        <v>0.2</v>
      </c>
      <c r="G14" s="159">
        <v>10</v>
      </c>
      <c r="H14" s="162">
        <f>F14/G14</f>
        <v>0.02</v>
      </c>
      <c r="I14" s="163">
        <v>0.05</v>
      </c>
      <c r="J14" s="159" t="s">
        <v>13</v>
      </c>
      <c r="K14" s="162" t="s">
        <v>16</v>
      </c>
      <c r="L14" s="133"/>
    </row>
    <row r="15" spans="1:12" s="156" customFormat="1" ht="12" customHeight="1" outlineLevel="3">
      <c r="A15" s="157">
        <v>2008</v>
      </c>
      <c r="B15" s="158" t="s">
        <v>274</v>
      </c>
      <c r="C15" s="159">
        <v>7.1</v>
      </c>
      <c r="D15" s="159">
        <v>1000</v>
      </c>
      <c r="E15" s="160">
        <f t="shared" si="0"/>
        <v>7.0999999999999995E-3</v>
      </c>
      <c r="F15" s="161">
        <v>1.9</v>
      </c>
      <c r="G15" s="159">
        <v>50</v>
      </c>
      <c r="H15" s="162">
        <f>F15/G15</f>
        <v>3.7999999999999999E-2</v>
      </c>
      <c r="I15" s="163">
        <v>0.05</v>
      </c>
      <c r="J15" s="159" t="s">
        <v>13</v>
      </c>
      <c r="K15" s="162" t="s">
        <v>15</v>
      </c>
      <c r="L15" s="133"/>
    </row>
    <row r="16" spans="1:12" ht="12" customHeight="1" outlineLevel="3">
      <c r="A16" s="157">
        <v>2009</v>
      </c>
      <c r="B16" s="158" t="s">
        <v>273</v>
      </c>
      <c r="C16" s="159">
        <v>4.5999999999999996</v>
      </c>
      <c r="D16" s="159">
        <v>1000</v>
      </c>
      <c r="E16" s="160">
        <f t="shared" si="0"/>
        <v>4.5999999999999999E-3</v>
      </c>
      <c r="F16" s="161">
        <v>0.14000000000000001</v>
      </c>
      <c r="G16" s="159">
        <v>10</v>
      </c>
      <c r="H16" s="162">
        <f>F16/G16</f>
        <v>1.4000000000000002E-2</v>
      </c>
      <c r="I16" s="163">
        <v>0.05</v>
      </c>
      <c r="J16" s="159" t="s">
        <v>13</v>
      </c>
      <c r="K16" s="162" t="s">
        <v>16</v>
      </c>
      <c r="L16" s="164"/>
    </row>
    <row r="17" spans="1:12" s="156" customFormat="1" ht="12" customHeight="1" outlineLevel="3">
      <c r="A17" s="157">
        <v>2010</v>
      </c>
      <c r="B17" s="158" t="s">
        <v>322</v>
      </c>
      <c r="C17" s="159">
        <v>0.56999999999999995</v>
      </c>
      <c r="D17" s="159">
        <v>10000</v>
      </c>
      <c r="E17" s="160">
        <f t="shared" si="0"/>
        <v>5.6999999999999996E-5</v>
      </c>
      <c r="F17" s="161"/>
      <c r="G17" s="159"/>
      <c r="H17" s="162">
        <f t="shared" ref="H17:H23" si="3">E17</f>
        <v>5.6999999999999996E-5</v>
      </c>
      <c r="I17" s="163">
        <v>0.05</v>
      </c>
      <c r="J17" s="159" t="s">
        <v>13</v>
      </c>
      <c r="K17" s="162" t="s">
        <v>16</v>
      </c>
      <c r="L17" s="133"/>
    </row>
    <row r="18" spans="1:12" s="156" customFormat="1" ht="12" customHeight="1" outlineLevel="3">
      <c r="A18" s="157">
        <v>2011</v>
      </c>
      <c r="B18" s="158" t="s">
        <v>272</v>
      </c>
      <c r="C18" s="159">
        <v>18</v>
      </c>
      <c r="D18" s="159">
        <v>1000</v>
      </c>
      <c r="E18" s="160">
        <f t="shared" si="0"/>
        <v>1.7999999999999999E-2</v>
      </c>
      <c r="F18" s="161"/>
      <c r="G18" s="159"/>
      <c r="H18" s="162">
        <f t="shared" si="3"/>
        <v>1.7999999999999999E-2</v>
      </c>
      <c r="I18" s="163">
        <v>0.05</v>
      </c>
      <c r="J18" s="159" t="s">
        <v>13</v>
      </c>
      <c r="K18" s="162" t="s">
        <v>15</v>
      </c>
      <c r="L18" s="133"/>
    </row>
    <row r="19" spans="1:12" s="156" customFormat="1" ht="12" customHeight="1" outlineLevel="3">
      <c r="A19" s="157">
        <v>2012</v>
      </c>
      <c r="B19" s="158" t="s">
        <v>271</v>
      </c>
      <c r="C19" s="159">
        <v>2</v>
      </c>
      <c r="D19" s="159">
        <v>1000</v>
      </c>
      <c r="E19" s="160">
        <f t="shared" si="0"/>
        <v>2E-3</v>
      </c>
      <c r="F19" s="161"/>
      <c r="G19" s="159"/>
      <c r="H19" s="162">
        <f t="shared" si="3"/>
        <v>2E-3</v>
      </c>
      <c r="I19" s="163">
        <v>0.05</v>
      </c>
      <c r="J19" s="159" t="s">
        <v>13</v>
      </c>
      <c r="K19" s="162" t="s">
        <v>15</v>
      </c>
      <c r="L19" s="133"/>
    </row>
    <row r="20" spans="1:12" s="156" customFormat="1" ht="12" customHeight="1" outlineLevel="3">
      <c r="A20" s="157">
        <v>2013</v>
      </c>
      <c r="B20" s="158" t="s">
        <v>270</v>
      </c>
      <c r="C20" s="159">
        <v>0.73</v>
      </c>
      <c r="D20" s="159">
        <v>1000</v>
      </c>
      <c r="E20" s="160">
        <f t="shared" si="0"/>
        <v>7.2999999999999996E-4</v>
      </c>
      <c r="F20" s="161"/>
      <c r="G20" s="159"/>
      <c r="H20" s="162">
        <f t="shared" si="3"/>
        <v>7.2999999999999996E-4</v>
      </c>
      <c r="I20" s="163">
        <v>0.05</v>
      </c>
      <c r="J20" s="159" t="s">
        <v>13</v>
      </c>
      <c r="K20" s="162" t="s">
        <v>15</v>
      </c>
      <c r="L20" s="133"/>
    </row>
    <row r="21" spans="1:12" ht="12" customHeight="1" outlineLevel="3">
      <c r="A21" s="157">
        <v>2014</v>
      </c>
      <c r="B21" s="158" t="s">
        <v>269</v>
      </c>
      <c r="C21" s="159">
        <v>100</v>
      </c>
      <c r="D21" s="159">
        <v>1000</v>
      </c>
      <c r="E21" s="160">
        <f t="shared" si="0"/>
        <v>0.1</v>
      </c>
      <c r="F21" s="161"/>
      <c r="G21" s="159"/>
      <c r="H21" s="162">
        <f t="shared" si="3"/>
        <v>0.1</v>
      </c>
      <c r="I21" s="163">
        <v>0.05</v>
      </c>
      <c r="J21" s="159" t="s">
        <v>13</v>
      </c>
      <c r="K21" s="162" t="s">
        <v>15</v>
      </c>
    </row>
    <row r="22" spans="1:12" ht="12" customHeight="1" outlineLevel="3">
      <c r="A22" s="157">
        <v>2015</v>
      </c>
      <c r="B22" s="158" t="s">
        <v>268</v>
      </c>
      <c r="C22" s="159">
        <v>6.6</v>
      </c>
      <c r="D22" s="159">
        <v>1000</v>
      </c>
      <c r="E22" s="160">
        <f t="shared" si="0"/>
        <v>6.6E-3</v>
      </c>
      <c r="F22" s="161"/>
      <c r="G22" s="159"/>
      <c r="H22" s="162">
        <f t="shared" si="3"/>
        <v>6.6E-3</v>
      </c>
      <c r="I22" s="163">
        <v>0.05</v>
      </c>
      <c r="J22" s="159" t="s">
        <v>13</v>
      </c>
      <c r="K22" s="162" t="s">
        <v>15</v>
      </c>
    </row>
    <row r="23" spans="1:12" ht="12" customHeight="1" outlineLevel="3">
      <c r="A23" s="157">
        <v>2016</v>
      </c>
      <c r="B23" s="158" t="s">
        <v>267</v>
      </c>
      <c r="C23" s="159">
        <v>0.88</v>
      </c>
      <c r="D23" s="159">
        <v>1000</v>
      </c>
      <c r="E23" s="160">
        <f t="shared" si="0"/>
        <v>8.8000000000000003E-4</v>
      </c>
      <c r="F23" s="161"/>
      <c r="G23" s="159"/>
      <c r="H23" s="162">
        <f t="shared" si="3"/>
        <v>8.8000000000000003E-4</v>
      </c>
      <c r="I23" s="163">
        <v>0.05</v>
      </c>
      <c r="J23" s="159" t="s">
        <v>13</v>
      </c>
      <c r="K23" s="162" t="s">
        <v>15</v>
      </c>
    </row>
    <row r="24" spans="1:12" ht="12" customHeight="1" outlineLevel="3">
      <c r="A24" s="157">
        <v>2017</v>
      </c>
      <c r="B24" s="158" t="s">
        <v>266</v>
      </c>
      <c r="C24" s="159">
        <v>1.96</v>
      </c>
      <c r="D24" s="159">
        <v>1000</v>
      </c>
      <c r="E24" s="160">
        <f t="shared" si="0"/>
        <v>1.9599999999999999E-3</v>
      </c>
      <c r="F24" s="161"/>
      <c r="G24" s="159"/>
      <c r="H24" s="162">
        <f>E24</f>
        <v>1.9599999999999999E-3</v>
      </c>
      <c r="I24" s="163">
        <v>0.5</v>
      </c>
      <c r="J24" s="159" t="s">
        <v>17</v>
      </c>
      <c r="K24" s="162" t="s">
        <v>15</v>
      </c>
    </row>
    <row r="25" spans="1:12" ht="12" customHeight="1" outlineLevel="3">
      <c r="A25" s="221">
        <v>2018</v>
      </c>
      <c r="B25" s="158" t="s">
        <v>323</v>
      </c>
      <c r="C25" s="159">
        <v>10</v>
      </c>
      <c r="D25" s="159">
        <v>1000</v>
      </c>
      <c r="E25" s="160">
        <v>0.01</v>
      </c>
      <c r="F25" s="161"/>
      <c r="G25" s="159"/>
      <c r="H25" s="162">
        <v>0.01</v>
      </c>
      <c r="I25" s="163">
        <v>0.05</v>
      </c>
      <c r="J25" s="159" t="s">
        <v>13</v>
      </c>
      <c r="K25" s="162" t="s">
        <v>15</v>
      </c>
    </row>
    <row r="26" spans="1:12" ht="12" customHeight="1" outlineLevel="3">
      <c r="A26" s="221">
        <v>2019</v>
      </c>
      <c r="B26" s="158" t="s">
        <v>324</v>
      </c>
      <c r="C26" s="159">
        <v>6.1</v>
      </c>
      <c r="D26" s="159">
        <v>1000</v>
      </c>
      <c r="E26" s="160">
        <f t="shared" ref="E26:E29" si="4">C26/D26</f>
        <v>6.0999999999999995E-3</v>
      </c>
      <c r="F26" s="161"/>
      <c r="G26" s="159"/>
      <c r="H26" s="162">
        <f>E26</f>
        <v>6.0999999999999995E-3</v>
      </c>
      <c r="I26" s="163">
        <v>0.05</v>
      </c>
      <c r="J26" s="159" t="s">
        <v>13</v>
      </c>
      <c r="K26" s="162" t="s">
        <v>15</v>
      </c>
    </row>
    <row r="27" spans="1:12" ht="30" customHeight="1" outlineLevel="3">
      <c r="A27" s="257">
        <v>2020</v>
      </c>
      <c r="B27" s="165" t="s">
        <v>325</v>
      </c>
      <c r="C27" s="159">
        <v>10</v>
      </c>
      <c r="D27" s="159">
        <v>1000</v>
      </c>
      <c r="E27" s="160">
        <f t="shared" si="4"/>
        <v>0.01</v>
      </c>
      <c r="F27" s="161"/>
      <c r="G27" s="159"/>
      <c r="H27" s="162">
        <f>E27</f>
        <v>0.01</v>
      </c>
      <c r="I27" s="163">
        <v>0.05</v>
      </c>
      <c r="J27" s="159" t="s">
        <v>13</v>
      </c>
      <c r="K27" s="162" t="s">
        <v>15</v>
      </c>
    </row>
    <row r="28" spans="1:12" s="156" customFormat="1" ht="12" customHeight="1" outlineLevel="3">
      <c r="A28" s="157">
        <v>2021</v>
      </c>
      <c r="B28" s="158" t="s">
        <v>265</v>
      </c>
      <c r="C28" s="159">
        <v>9</v>
      </c>
      <c r="D28" s="159">
        <v>10000</v>
      </c>
      <c r="E28" s="160">
        <f t="shared" si="4"/>
        <v>8.9999999999999998E-4</v>
      </c>
      <c r="F28" s="161">
        <v>0.25</v>
      </c>
      <c r="G28" s="159">
        <v>50</v>
      </c>
      <c r="H28" s="162">
        <f>F28/G28</f>
        <v>5.0000000000000001E-3</v>
      </c>
      <c r="I28" s="163">
        <v>0.05</v>
      </c>
      <c r="J28" s="159" t="s">
        <v>13</v>
      </c>
      <c r="K28" s="162" t="s">
        <v>14</v>
      </c>
      <c r="L28" s="133"/>
    </row>
    <row r="29" spans="1:12" s="156" customFormat="1" ht="12" customHeight="1" outlineLevel="3">
      <c r="A29" s="157">
        <v>2022</v>
      </c>
      <c r="B29" s="158" t="s">
        <v>264</v>
      </c>
      <c r="C29" s="159">
        <v>0.80649999999999999</v>
      </c>
      <c r="D29" s="159">
        <v>1000</v>
      </c>
      <c r="E29" s="160">
        <f t="shared" si="4"/>
        <v>8.0650000000000003E-4</v>
      </c>
      <c r="F29" s="161">
        <v>0.23</v>
      </c>
      <c r="G29" s="159">
        <v>50</v>
      </c>
      <c r="H29" s="162">
        <f>F29/G29</f>
        <v>4.5999999999999999E-3</v>
      </c>
      <c r="I29" s="163">
        <v>0.05</v>
      </c>
      <c r="J29" s="159" t="s">
        <v>13</v>
      </c>
      <c r="K29" s="162" t="s">
        <v>14</v>
      </c>
      <c r="L29" s="133"/>
    </row>
    <row r="30" spans="1:12" ht="12" customHeight="1" outlineLevel="3">
      <c r="A30" s="157">
        <v>2023</v>
      </c>
      <c r="B30" s="158" t="s">
        <v>263</v>
      </c>
      <c r="C30" s="159">
        <v>3.3</v>
      </c>
      <c r="D30" s="159">
        <v>10000</v>
      </c>
      <c r="E30" s="160">
        <f>C30/D30</f>
        <v>3.3E-4</v>
      </c>
      <c r="F30" s="161">
        <v>1.2</v>
      </c>
      <c r="G30" s="159">
        <v>50</v>
      </c>
      <c r="H30" s="162">
        <f>F30/G30</f>
        <v>2.4E-2</v>
      </c>
      <c r="I30" s="163">
        <v>0.05</v>
      </c>
      <c r="J30" s="159" t="s">
        <v>13</v>
      </c>
      <c r="K30" s="162" t="s">
        <v>14</v>
      </c>
    </row>
    <row r="31" spans="1:12" s="156" customFormat="1" ht="12" customHeight="1" outlineLevel="3">
      <c r="A31" s="157">
        <v>2024</v>
      </c>
      <c r="B31" s="158" t="s">
        <v>262</v>
      </c>
      <c r="C31" s="159">
        <v>0.5</v>
      </c>
      <c r="D31" s="159">
        <v>5000</v>
      </c>
      <c r="E31" s="160">
        <f t="shared" si="0"/>
        <v>1E-4</v>
      </c>
      <c r="F31" s="161"/>
      <c r="G31" s="159"/>
      <c r="H31" s="162">
        <f>E31</f>
        <v>1E-4</v>
      </c>
      <c r="I31" s="163">
        <v>0.05</v>
      </c>
      <c r="J31" s="159" t="s">
        <v>13</v>
      </c>
      <c r="K31" s="162" t="s">
        <v>14</v>
      </c>
      <c r="L31" s="133"/>
    </row>
    <row r="32" spans="1:12" ht="12" customHeight="1" outlineLevel="3">
      <c r="A32" s="221">
        <v>2025</v>
      </c>
      <c r="B32" s="158" t="s">
        <v>326</v>
      </c>
      <c r="C32" s="159">
        <v>22</v>
      </c>
      <c r="D32" s="159">
        <v>1000</v>
      </c>
      <c r="E32" s="160">
        <f t="shared" si="0"/>
        <v>2.1999999999999999E-2</v>
      </c>
      <c r="F32" s="161">
        <v>10</v>
      </c>
      <c r="G32" s="159">
        <v>100</v>
      </c>
      <c r="H32" s="162">
        <f t="shared" ref="H32" si="5">F32/G32</f>
        <v>0.1</v>
      </c>
      <c r="I32" s="163">
        <v>0.05</v>
      </c>
      <c r="J32" s="159" t="s">
        <v>13</v>
      </c>
      <c r="K32" s="162" t="s">
        <v>16</v>
      </c>
    </row>
    <row r="33" spans="1:12" s="156" customFormat="1" ht="12" customHeight="1" outlineLevel="3">
      <c r="A33" s="157">
        <v>2026</v>
      </c>
      <c r="B33" s="158" t="s">
        <v>18</v>
      </c>
      <c r="C33" s="159">
        <v>56</v>
      </c>
      <c r="D33" s="159">
        <v>10000</v>
      </c>
      <c r="E33" s="160">
        <f t="shared" si="0"/>
        <v>5.5999999999999999E-3</v>
      </c>
      <c r="F33" s="161"/>
      <c r="G33" s="159"/>
      <c r="H33" s="162">
        <f>E33</f>
        <v>5.5999999999999999E-3</v>
      </c>
      <c r="I33" s="163">
        <v>0.05</v>
      </c>
      <c r="J33" s="159" t="s">
        <v>13</v>
      </c>
      <c r="K33" s="162" t="s">
        <v>16</v>
      </c>
      <c r="L33" s="133"/>
    </row>
    <row r="34" spans="1:12" s="156" customFormat="1" ht="12" customHeight="1" outlineLevel="3">
      <c r="A34" s="157">
        <v>2027</v>
      </c>
      <c r="B34" s="158" t="s">
        <v>261</v>
      </c>
      <c r="C34" s="159">
        <v>100</v>
      </c>
      <c r="D34" s="159">
        <v>10000</v>
      </c>
      <c r="E34" s="160">
        <f t="shared" si="0"/>
        <v>0.01</v>
      </c>
      <c r="F34" s="161"/>
      <c r="G34" s="159"/>
      <c r="H34" s="162">
        <f>E34</f>
        <v>0.01</v>
      </c>
      <c r="I34" s="163">
        <v>0.05</v>
      </c>
      <c r="J34" s="159" t="s">
        <v>13</v>
      </c>
      <c r="K34" s="162" t="s">
        <v>15</v>
      </c>
      <c r="L34" s="133"/>
    </row>
    <row r="35" spans="1:12" s="156" customFormat="1" ht="12" customHeight="1" outlineLevel="3">
      <c r="A35" s="157">
        <v>2028</v>
      </c>
      <c r="B35" s="158" t="s">
        <v>327</v>
      </c>
      <c r="C35" s="159">
        <v>8.8000000000000007</v>
      </c>
      <c r="D35" s="159">
        <v>1000</v>
      </c>
      <c r="E35" s="160">
        <f t="shared" si="0"/>
        <v>8.8000000000000005E-3</v>
      </c>
      <c r="F35" s="161">
        <v>5</v>
      </c>
      <c r="G35" s="159">
        <v>100</v>
      </c>
      <c r="H35" s="162">
        <f>F35/G35</f>
        <v>0.05</v>
      </c>
      <c r="I35" s="163">
        <v>0.05</v>
      </c>
      <c r="J35" s="159" t="s">
        <v>13</v>
      </c>
      <c r="K35" s="162" t="s">
        <v>15</v>
      </c>
      <c r="L35" s="133"/>
    </row>
    <row r="36" spans="1:12" s="156" customFormat="1" ht="12" customHeight="1" outlineLevel="3">
      <c r="A36" s="157">
        <v>2029</v>
      </c>
      <c r="B36" s="158" t="s">
        <v>260</v>
      </c>
      <c r="C36" s="159">
        <v>38</v>
      </c>
      <c r="D36" s="159">
        <v>1000</v>
      </c>
      <c r="E36" s="160">
        <f t="shared" si="0"/>
        <v>3.7999999999999999E-2</v>
      </c>
      <c r="F36" s="161"/>
      <c r="G36" s="159"/>
      <c r="H36" s="162">
        <f t="shared" ref="H36:H38" si="6">E36</f>
        <v>3.7999999999999999E-2</v>
      </c>
      <c r="I36" s="163">
        <v>0.05</v>
      </c>
      <c r="J36" s="159" t="s">
        <v>13</v>
      </c>
      <c r="K36" s="162" t="s">
        <v>14</v>
      </c>
      <c r="L36" s="133"/>
    </row>
    <row r="37" spans="1:12" s="156" customFormat="1" ht="12" customHeight="1" outlineLevel="3">
      <c r="A37" s="149">
        <v>2030</v>
      </c>
      <c r="B37" s="150" t="s">
        <v>328</v>
      </c>
      <c r="C37" s="155">
        <v>0.1</v>
      </c>
      <c r="D37" s="151">
        <v>1000</v>
      </c>
      <c r="E37" s="152">
        <f t="shared" si="0"/>
        <v>1E-4</v>
      </c>
      <c r="F37" s="153">
        <v>0.32</v>
      </c>
      <c r="G37" s="151">
        <v>100</v>
      </c>
      <c r="H37" s="154">
        <f>F37/G37</f>
        <v>3.2000000000000002E-3</v>
      </c>
      <c r="I37" s="155">
        <v>0.5</v>
      </c>
      <c r="J37" s="151" t="s">
        <v>17</v>
      </c>
      <c r="K37" s="154" t="s">
        <v>15</v>
      </c>
      <c r="L37" s="133"/>
    </row>
    <row r="38" spans="1:12" s="156" customFormat="1" ht="12" customHeight="1" outlineLevel="3">
      <c r="A38" s="157">
        <v>2031</v>
      </c>
      <c r="B38" s="158" t="s">
        <v>259</v>
      </c>
      <c r="C38" s="163">
        <v>238</v>
      </c>
      <c r="D38" s="159">
        <v>1000</v>
      </c>
      <c r="E38" s="160">
        <f t="shared" si="0"/>
        <v>0.23799999999999999</v>
      </c>
      <c r="F38" s="161"/>
      <c r="G38" s="159"/>
      <c r="H38" s="162">
        <f t="shared" si="6"/>
        <v>0.23799999999999999</v>
      </c>
      <c r="I38" s="163">
        <v>0.05</v>
      </c>
      <c r="J38" s="159" t="s">
        <v>13</v>
      </c>
      <c r="K38" s="162" t="s">
        <v>16</v>
      </c>
      <c r="L38" s="133"/>
    </row>
    <row r="39" spans="1:12" s="156" customFormat="1" ht="12" customHeight="1" outlineLevel="3" thickBot="1">
      <c r="A39" s="166">
        <v>2032</v>
      </c>
      <c r="B39" s="167" t="s">
        <v>258</v>
      </c>
      <c r="C39" s="168">
        <v>25.1</v>
      </c>
      <c r="D39" s="169">
        <v>1000</v>
      </c>
      <c r="E39" s="170">
        <f>C39/D39</f>
        <v>2.5100000000000001E-2</v>
      </c>
      <c r="F39" s="171">
        <v>12.5</v>
      </c>
      <c r="G39" s="169">
        <v>50</v>
      </c>
      <c r="H39" s="172">
        <f>F39/G39</f>
        <v>0.25</v>
      </c>
      <c r="I39" s="168">
        <v>0.05</v>
      </c>
      <c r="J39" s="169" t="s">
        <v>13</v>
      </c>
      <c r="K39" s="172" t="s">
        <v>16</v>
      </c>
      <c r="L39" s="133"/>
    </row>
    <row r="40" spans="1:12" ht="12" customHeight="1" outlineLevel="3" thickBot="1">
      <c r="A40" s="156"/>
    </row>
    <row r="41" spans="1:12" ht="17.100000000000001" customHeight="1" outlineLevel="3" thickBot="1">
      <c r="A41" s="173"/>
      <c r="B41" s="145" t="s">
        <v>386</v>
      </c>
      <c r="C41" s="146"/>
      <c r="D41" s="146"/>
      <c r="E41" s="146"/>
      <c r="F41" s="146"/>
      <c r="G41" s="146"/>
      <c r="H41" s="146"/>
      <c r="I41" s="146"/>
      <c r="J41" s="146"/>
      <c r="K41" s="147"/>
    </row>
    <row r="42" spans="1:12" s="156" customFormat="1" ht="12" customHeight="1" outlineLevel="3">
      <c r="A42" s="247">
        <v>2107</v>
      </c>
      <c r="B42" s="176" t="s">
        <v>331</v>
      </c>
      <c r="C42" s="161">
        <v>37.299999999999997</v>
      </c>
      <c r="D42" s="159">
        <v>5000</v>
      </c>
      <c r="E42" s="162">
        <f t="shared" ref="E42:E66" si="7">C42/D42</f>
        <v>7.4599999999999996E-3</v>
      </c>
      <c r="F42" s="161">
        <v>1.5</v>
      </c>
      <c r="G42" s="159">
        <v>10</v>
      </c>
      <c r="H42" s="162">
        <f>F42/G42</f>
        <v>0.15</v>
      </c>
      <c r="I42" s="161">
        <v>0.05</v>
      </c>
      <c r="J42" s="159" t="s">
        <v>13</v>
      </c>
      <c r="K42" s="162" t="s">
        <v>15</v>
      </c>
      <c r="L42" s="177"/>
    </row>
    <row r="43" spans="1:12" ht="12" customHeight="1" outlineLevel="3">
      <c r="A43" s="247">
        <v>2108</v>
      </c>
      <c r="B43" s="176" t="s">
        <v>332</v>
      </c>
      <c r="C43" s="161">
        <v>5</v>
      </c>
      <c r="D43" s="159">
        <v>1000</v>
      </c>
      <c r="E43" s="162">
        <f t="shared" si="7"/>
        <v>5.0000000000000001E-3</v>
      </c>
      <c r="F43" s="161">
        <v>1.5</v>
      </c>
      <c r="G43" s="159">
        <v>10</v>
      </c>
      <c r="H43" s="162">
        <v>0.15</v>
      </c>
      <c r="I43" s="161">
        <v>0.05</v>
      </c>
      <c r="J43" s="159" t="s">
        <v>13</v>
      </c>
      <c r="K43" s="162" t="s">
        <v>16</v>
      </c>
      <c r="L43" s="177"/>
    </row>
    <row r="44" spans="1:12" s="156" customFormat="1" ht="12" customHeight="1" outlineLevel="3">
      <c r="A44" s="247">
        <v>2112</v>
      </c>
      <c r="B44" s="176" t="s">
        <v>336</v>
      </c>
      <c r="C44" s="161">
        <v>0.23</v>
      </c>
      <c r="D44" s="159">
        <v>1000</v>
      </c>
      <c r="E44" s="162">
        <f t="shared" si="7"/>
        <v>2.3000000000000001E-4</v>
      </c>
      <c r="F44" s="161">
        <v>0.18</v>
      </c>
      <c r="G44" s="159">
        <v>100</v>
      </c>
      <c r="H44" s="162">
        <f t="shared" ref="H44:H49" si="8">F44/G44</f>
        <v>1.8E-3</v>
      </c>
      <c r="I44" s="161">
        <v>0.05</v>
      </c>
      <c r="J44" s="159" t="s">
        <v>13</v>
      </c>
      <c r="K44" s="162" t="s">
        <v>15</v>
      </c>
      <c r="L44" s="178"/>
    </row>
    <row r="45" spans="1:12" ht="12" customHeight="1" outlineLevel="3">
      <c r="A45" s="247">
        <v>2113</v>
      </c>
      <c r="B45" s="176" t="s">
        <v>337</v>
      </c>
      <c r="C45" s="161">
        <v>1</v>
      </c>
      <c r="D45" s="159">
        <v>1000</v>
      </c>
      <c r="E45" s="162">
        <f t="shared" si="7"/>
        <v>1E-3</v>
      </c>
      <c r="F45" s="161">
        <v>0.74</v>
      </c>
      <c r="G45" s="159">
        <v>10</v>
      </c>
      <c r="H45" s="162">
        <f t="shared" si="8"/>
        <v>7.3999999999999996E-2</v>
      </c>
      <c r="I45" s="161">
        <v>0.05</v>
      </c>
      <c r="J45" s="159" t="s">
        <v>13</v>
      </c>
      <c r="K45" s="162" t="s">
        <v>15</v>
      </c>
      <c r="L45" s="177"/>
    </row>
    <row r="46" spans="1:12" ht="12" customHeight="1" outlineLevel="3">
      <c r="A46" s="247">
        <v>2114</v>
      </c>
      <c r="B46" s="176" t="s">
        <v>338</v>
      </c>
      <c r="C46" s="161">
        <v>1</v>
      </c>
      <c r="D46" s="159">
        <v>1000</v>
      </c>
      <c r="E46" s="162">
        <f t="shared" si="7"/>
        <v>1E-3</v>
      </c>
      <c r="F46" s="161">
        <v>0.6</v>
      </c>
      <c r="G46" s="159">
        <v>10</v>
      </c>
      <c r="H46" s="162">
        <f t="shared" si="8"/>
        <v>0.06</v>
      </c>
      <c r="I46" s="161">
        <v>0.05</v>
      </c>
      <c r="J46" s="159" t="s">
        <v>13</v>
      </c>
      <c r="K46" s="162" t="s">
        <v>15</v>
      </c>
      <c r="L46" s="177"/>
    </row>
    <row r="47" spans="1:12" ht="12" customHeight="1" outlineLevel="3">
      <c r="A47" s="247">
        <v>2115</v>
      </c>
      <c r="B47" s="176" t="s">
        <v>339</v>
      </c>
      <c r="C47" s="161">
        <v>1</v>
      </c>
      <c r="D47" s="159">
        <v>1000</v>
      </c>
      <c r="E47" s="162">
        <f t="shared" si="7"/>
        <v>1E-3</v>
      </c>
      <c r="F47" s="161">
        <v>2.5</v>
      </c>
      <c r="G47" s="159">
        <v>10</v>
      </c>
      <c r="H47" s="162">
        <f t="shared" si="8"/>
        <v>0.25</v>
      </c>
      <c r="I47" s="161">
        <v>0.05</v>
      </c>
      <c r="J47" s="159" t="s">
        <v>13</v>
      </c>
      <c r="K47" s="162" t="s">
        <v>15</v>
      </c>
      <c r="L47" s="177"/>
    </row>
    <row r="48" spans="1:12" s="156" customFormat="1" ht="12" customHeight="1" outlineLevel="3">
      <c r="A48" s="247">
        <v>2130</v>
      </c>
      <c r="B48" s="176" t="s">
        <v>257</v>
      </c>
      <c r="C48" s="161">
        <v>0.78</v>
      </c>
      <c r="D48" s="159">
        <v>1000</v>
      </c>
      <c r="E48" s="162">
        <f t="shared" si="7"/>
        <v>7.7999999999999999E-4</v>
      </c>
      <c r="F48" s="161">
        <v>0.36</v>
      </c>
      <c r="G48" s="159">
        <v>100</v>
      </c>
      <c r="H48" s="162">
        <f t="shared" si="8"/>
        <v>3.5999999999999999E-3</v>
      </c>
      <c r="I48" s="161">
        <v>0.05</v>
      </c>
      <c r="J48" s="159" t="s">
        <v>13</v>
      </c>
      <c r="K48" s="180" t="s">
        <v>15</v>
      </c>
      <c r="L48" s="177"/>
    </row>
    <row r="49" spans="1:12" s="156" customFormat="1" ht="12" customHeight="1" outlineLevel="3">
      <c r="A49" s="247">
        <v>2131</v>
      </c>
      <c r="B49" s="176" t="s">
        <v>352</v>
      </c>
      <c r="C49" s="161">
        <v>3.2</v>
      </c>
      <c r="D49" s="159">
        <v>5000</v>
      </c>
      <c r="E49" s="162">
        <f t="shared" si="7"/>
        <v>6.4000000000000005E-4</v>
      </c>
      <c r="F49" s="161">
        <v>1</v>
      </c>
      <c r="G49" s="159">
        <v>100</v>
      </c>
      <c r="H49" s="162">
        <f t="shared" si="8"/>
        <v>0.01</v>
      </c>
      <c r="I49" s="161">
        <v>0.05</v>
      </c>
      <c r="J49" s="159" t="s">
        <v>13</v>
      </c>
      <c r="K49" s="162" t="s">
        <v>15</v>
      </c>
      <c r="L49" s="177"/>
    </row>
    <row r="50" spans="1:12" ht="12" customHeight="1" outlineLevel="3">
      <c r="A50" s="247">
        <v>2132</v>
      </c>
      <c r="B50" s="176" t="s">
        <v>256</v>
      </c>
      <c r="C50" s="161">
        <v>10</v>
      </c>
      <c r="D50" s="159">
        <v>1000</v>
      </c>
      <c r="E50" s="162">
        <f t="shared" si="7"/>
        <v>0.01</v>
      </c>
      <c r="F50" s="161"/>
      <c r="G50" s="159"/>
      <c r="H50" s="162">
        <f>E50</f>
        <v>0.01</v>
      </c>
      <c r="I50" s="161">
        <v>0.05</v>
      </c>
      <c r="J50" s="159" t="s">
        <v>13</v>
      </c>
      <c r="K50" s="162" t="s">
        <v>16</v>
      </c>
      <c r="L50" s="177"/>
    </row>
    <row r="51" spans="1:12" ht="12" customHeight="1" outlineLevel="3">
      <c r="A51" s="247">
        <v>2133</v>
      </c>
      <c r="B51" s="176" t="s">
        <v>255</v>
      </c>
      <c r="C51" s="161">
        <v>10</v>
      </c>
      <c r="D51" s="159">
        <v>1000</v>
      </c>
      <c r="E51" s="162">
        <f t="shared" si="7"/>
        <v>0.01</v>
      </c>
      <c r="F51" s="161">
        <v>6.25</v>
      </c>
      <c r="G51" s="159">
        <v>50</v>
      </c>
      <c r="H51" s="162">
        <v>0.125</v>
      </c>
      <c r="I51" s="161">
        <v>0.05</v>
      </c>
      <c r="J51" s="159" t="s">
        <v>13</v>
      </c>
      <c r="K51" s="162" t="s">
        <v>16</v>
      </c>
      <c r="L51" s="177"/>
    </row>
    <row r="52" spans="1:12" ht="12" customHeight="1" outlineLevel="3">
      <c r="A52" s="181">
        <v>2134</v>
      </c>
      <c r="B52" s="176" t="s">
        <v>353</v>
      </c>
      <c r="C52" s="161">
        <v>28</v>
      </c>
      <c r="D52" s="159">
        <v>1000</v>
      </c>
      <c r="E52" s="162">
        <f t="shared" si="7"/>
        <v>2.8000000000000001E-2</v>
      </c>
      <c r="F52" s="161">
        <v>1.75</v>
      </c>
      <c r="G52" s="159">
        <v>10</v>
      </c>
      <c r="H52" s="162">
        <f t="shared" ref="H52:H53" si="9">F52/G52</f>
        <v>0.17499999999999999</v>
      </c>
      <c r="I52" s="161">
        <v>0.05</v>
      </c>
      <c r="J52" s="159" t="s">
        <v>13</v>
      </c>
      <c r="K52" s="162" t="s">
        <v>16</v>
      </c>
      <c r="L52" s="177"/>
    </row>
    <row r="53" spans="1:12" s="156" customFormat="1" ht="12" customHeight="1" outlineLevel="3">
      <c r="A53" s="247">
        <v>2135</v>
      </c>
      <c r="B53" s="176" t="s">
        <v>254</v>
      </c>
      <c r="C53" s="161">
        <v>480</v>
      </c>
      <c r="D53" s="159">
        <v>1000</v>
      </c>
      <c r="E53" s="162">
        <f t="shared" si="7"/>
        <v>0.48</v>
      </c>
      <c r="F53" s="161">
        <v>100</v>
      </c>
      <c r="G53" s="159">
        <v>100</v>
      </c>
      <c r="H53" s="162">
        <f t="shared" si="9"/>
        <v>1</v>
      </c>
      <c r="I53" s="161">
        <v>0.05</v>
      </c>
      <c r="J53" s="159" t="s">
        <v>13</v>
      </c>
      <c r="K53" s="162" t="s">
        <v>14</v>
      </c>
      <c r="L53" s="177"/>
    </row>
    <row r="54" spans="1:12" s="156" customFormat="1" ht="12" customHeight="1" outlineLevel="3">
      <c r="A54" s="247">
        <v>2136</v>
      </c>
      <c r="B54" s="176" t="s">
        <v>354</v>
      </c>
      <c r="C54" s="161">
        <v>8.6999999999999993</v>
      </c>
      <c r="D54" s="159">
        <v>1000</v>
      </c>
      <c r="E54" s="162">
        <f t="shared" si="7"/>
        <v>8.6999999999999994E-3</v>
      </c>
      <c r="F54" s="161">
        <v>1.75</v>
      </c>
      <c r="G54" s="159">
        <v>10</v>
      </c>
      <c r="H54" s="162">
        <f>F54/G54</f>
        <v>0.17499999999999999</v>
      </c>
      <c r="I54" s="161">
        <v>0.05</v>
      </c>
      <c r="J54" s="159" t="s">
        <v>13</v>
      </c>
      <c r="K54" s="162" t="s">
        <v>16</v>
      </c>
      <c r="L54" s="177"/>
    </row>
    <row r="55" spans="1:12" s="156" customFormat="1" ht="12" customHeight="1" outlineLevel="3">
      <c r="A55" s="247">
        <v>2137</v>
      </c>
      <c r="B55" s="176" t="s">
        <v>355</v>
      </c>
      <c r="C55" s="161"/>
      <c r="D55" s="159"/>
      <c r="E55" s="162">
        <f>H55</f>
        <v>0.17499999999999999</v>
      </c>
      <c r="F55" s="161">
        <v>1.75</v>
      </c>
      <c r="G55" s="159">
        <v>10</v>
      </c>
      <c r="H55" s="162">
        <f>F55/G55</f>
        <v>0.17499999999999999</v>
      </c>
      <c r="I55" s="161">
        <v>0.05</v>
      </c>
      <c r="J55" s="159" t="s">
        <v>13</v>
      </c>
      <c r="K55" s="162" t="s">
        <v>15</v>
      </c>
      <c r="L55" s="177"/>
    </row>
    <row r="56" spans="1:12" ht="12" customHeight="1" outlineLevel="3">
      <c r="A56" s="247">
        <v>2138</v>
      </c>
      <c r="B56" s="176" t="s">
        <v>253</v>
      </c>
      <c r="C56" s="161">
        <v>9.5</v>
      </c>
      <c r="D56" s="159">
        <v>1000</v>
      </c>
      <c r="E56" s="162">
        <f t="shared" ref="E56" si="10">C56/D56</f>
        <v>9.4999999999999998E-3</v>
      </c>
      <c r="F56" s="161">
        <v>7.0000000000000007E-2</v>
      </c>
      <c r="G56" s="159">
        <v>10</v>
      </c>
      <c r="H56" s="162">
        <f>F56/G56</f>
        <v>7.000000000000001E-3</v>
      </c>
      <c r="I56" s="161">
        <v>0.05</v>
      </c>
      <c r="J56" s="159" t="s">
        <v>13</v>
      </c>
      <c r="K56" s="162" t="s">
        <v>16</v>
      </c>
      <c r="L56" s="177"/>
    </row>
    <row r="57" spans="1:12" ht="12" customHeight="1" outlineLevel="3">
      <c r="A57" s="247">
        <v>2139</v>
      </c>
      <c r="B57" s="176" t="s">
        <v>252</v>
      </c>
      <c r="C57" s="161">
        <v>17</v>
      </c>
      <c r="D57" s="159">
        <v>10000</v>
      </c>
      <c r="E57" s="162">
        <f t="shared" si="7"/>
        <v>1.6999999999999999E-3</v>
      </c>
      <c r="F57" s="161"/>
      <c r="G57" s="159"/>
      <c r="H57" s="162">
        <f>E57</f>
        <v>1.6999999999999999E-3</v>
      </c>
      <c r="I57" s="161">
        <v>0.05</v>
      </c>
      <c r="J57" s="159" t="s">
        <v>13</v>
      </c>
      <c r="K57" s="162" t="s">
        <v>16</v>
      </c>
      <c r="L57" s="177"/>
    </row>
    <row r="58" spans="1:12" ht="12" customHeight="1" outlineLevel="3">
      <c r="A58" s="247">
        <v>2140</v>
      </c>
      <c r="B58" s="176" t="s">
        <v>251</v>
      </c>
      <c r="C58" s="161">
        <v>2</v>
      </c>
      <c r="D58" s="159">
        <v>1000</v>
      </c>
      <c r="E58" s="162">
        <f t="shared" si="7"/>
        <v>2E-3</v>
      </c>
      <c r="F58" s="161">
        <v>7.0000000000000007E-2</v>
      </c>
      <c r="G58" s="159">
        <v>10</v>
      </c>
      <c r="H58" s="162">
        <f>F58/G58</f>
        <v>7.000000000000001E-3</v>
      </c>
      <c r="I58" s="161">
        <v>0.05</v>
      </c>
      <c r="J58" s="159" t="s">
        <v>13</v>
      </c>
      <c r="K58" s="162" t="s">
        <v>16</v>
      </c>
      <c r="L58" s="177"/>
    </row>
    <row r="59" spans="1:12" ht="12" customHeight="1" outlineLevel="3">
      <c r="A59" s="247">
        <v>2141</v>
      </c>
      <c r="B59" s="158" t="s">
        <v>19</v>
      </c>
      <c r="C59" s="163">
        <v>7</v>
      </c>
      <c r="D59" s="159">
        <v>1000</v>
      </c>
      <c r="E59" s="162">
        <f t="shared" si="7"/>
        <v>7.0000000000000001E-3</v>
      </c>
      <c r="F59" s="161"/>
      <c r="G59" s="159"/>
      <c r="H59" s="162">
        <f>E59</f>
        <v>7.0000000000000001E-3</v>
      </c>
      <c r="I59" s="161">
        <v>0.05</v>
      </c>
      <c r="J59" s="159" t="s">
        <v>13</v>
      </c>
      <c r="K59" s="162" t="s">
        <v>16</v>
      </c>
      <c r="L59" s="177"/>
    </row>
    <row r="60" spans="1:12" ht="12" customHeight="1" outlineLevel="3">
      <c r="A60" s="247">
        <v>2142</v>
      </c>
      <c r="B60" s="158" t="s">
        <v>356</v>
      </c>
      <c r="C60" s="163">
        <v>6.4</v>
      </c>
      <c r="D60" s="159">
        <v>5000</v>
      </c>
      <c r="E60" s="160">
        <f t="shared" si="7"/>
        <v>1.2800000000000001E-3</v>
      </c>
      <c r="F60" s="161"/>
      <c r="G60" s="159"/>
      <c r="H60" s="160">
        <f>E60</f>
        <v>1.2800000000000001E-3</v>
      </c>
      <c r="I60" s="161">
        <v>0.05</v>
      </c>
      <c r="J60" s="159" t="s">
        <v>13</v>
      </c>
      <c r="K60" s="162" t="s">
        <v>15</v>
      </c>
      <c r="L60" s="182"/>
    </row>
    <row r="61" spans="1:12" ht="12" customHeight="1" outlineLevel="3">
      <c r="A61" s="247">
        <v>2143</v>
      </c>
      <c r="B61" s="158" t="s">
        <v>250</v>
      </c>
      <c r="C61" s="163">
        <v>0.1</v>
      </c>
      <c r="D61" s="159">
        <v>5000</v>
      </c>
      <c r="E61" s="160">
        <f t="shared" si="7"/>
        <v>2.0000000000000002E-5</v>
      </c>
      <c r="F61" s="161">
        <v>1.0699999999999999E-2</v>
      </c>
      <c r="G61" s="159">
        <v>50</v>
      </c>
      <c r="H61" s="160">
        <v>2.14E-4</v>
      </c>
      <c r="I61" s="161">
        <v>0.05</v>
      </c>
      <c r="J61" s="159" t="s">
        <v>13</v>
      </c>
      <c r="K61" s="162" t="s">
        <v>15</v>
      </c>
      <c r="L61" s="182"/>
    </row>
    <row r="62" spans="1:12" ht="12" customHeight="1" outlineLevel="3">
      <c r="A62" s="247">
        <v>2144</v>
      </c>
      <c r="B62" s="158" t="s">
        <v>357</v>
      </c>
      <c r="C62" s="163">
        <v>0.42</v>
      </c>
      <c r="D62" s="159">
        <v>5000</v>
      </c>
      <c r="E62" s="160">
        <f t="shared" si="7"/>
        <v>8.3999999999999995E-5</v>
      </c>
      <c r="F62" s="161">
        <v>1.0699999999999999E-2</v>
      </c>
      <c r="G62" s="159">
        <v>50</v>
      </c>
      <c r="H62" s="160">
        <f>F62/G62</f>
        <v>2.14E-4</v>
      </c>
      <c r="I62" s="161">
        <v>0.05</v>
      </c>
      <c r="J62" s="159" t="s">
        <v>13</v>
      </c>
      <c r="K62" s="162" t="s">
        <v>15</v>
      </c>
      <c r="L62" s="182"/>
    </row>
    <row r="63" spans="1:12" ht="12" customHeight="1" outlineLevel="3">
      <c r="A63" s="247">
        <v>2146</v>
      </c>
      <c r="B63" s="158" t="s">
        <v>249</v>
      </c>
      <c r="C63" s="163">
        <v>3.6</v>
      </c>
      <c r="D63" s="159">
        <v>1000</v>
      </c>
      <c r="E63" s="160">
        <f t="shared" si="7"/>
        <v>3.5999999999999999E-3</v>
      </c>
      <c r="F63" s="161"/>
      <c r="G63" s="159"/>
      <c r="H63" s="160">
        <f>E63</f>
        <v>3.5999999999999999E-3</v>
      </c>
      <c r="I63" s="161">
        <v>0.5</v>
      </c>
      <c r="J63" s="159" t="s">
        <v>17</v>
      </c>
      <c r="K63" s="162" t="s">
        <v>15</v>
      </c>
      <c r="L63" s="182"/>
    </row>
    <row r="64" spans="1:12" ht="12" customHeight="1" outlineLevel="3">
      <c r="A64" s="247">
        <v>2147</v>
      </c>
      <c r="B64" s="158" t="s">
        <v>359</v>
      </c>
      <c r="C64" s="163">
        <f>(0.295+0.41)/2</f>
        <v>0.35249999999999998</v>
      </c>
      <c r="D64" s="159">
        <v>10000</v>
      </c>
      <c r="E64" s="160">
        <f t="shared" si="7"/>
        <v>3.5249999999999996E-5</v>
      </c>
      <c r="F64" s="161">
        <v>4.4000000000000003E-3</v>
      </c>
      <c r="G64" s="159">
        <v>50</v>
      </c>
      <c r="H64" s="160">
        <f>F64/G64</f>
        <v>8.8000000000000011E-5</v>
      </c>
      <c r="I64" s="161">
        <v>0.05</v>
      </c>
      <c r="J64" s="159" t="s">
        <v>13</v>
      </c>
      <c r="K64" s="162" t="s">
        <v>15</v>
      </c>
      <c r="L64" s="182"/>
    </row>
    <row r="65" spans="1:12" ht="12" customHeight="1" outlineLevel="3">
      <c r="A65" s="247">
        <v>2148</v>
      </c>
      <c r="B65" s="158" t="s">
        <v>360</v>
      </c>
      <c r="C65" s="163">
        <v>0.01</v>
      </c>
      <c r="D65" s="159">
        <v>1000</v>
      </c>
      <c r="E65" s="160">
        <f t="shared" si="7"/>
        <v>1.0000000000000001E-5</v>
      </c>
      <c r="F65" s="161"/>
      <c r="G65" s="159"/>
      <c r="H65" s="160">
        <f>E65</f>
        <v>1.0000000000000001E-5</v>
      </c>
      <c r="I65" s="161">
        <v>0.05</v>
      </c>
      <c r="J65" s="159" t="s">
        <v>13</v>
      </c>
      <c r="K65" s="162" t="s">
        <v>15</v>
      </c>
      <c r="L65" s="182"/>
    </row>
    <row r="66" spans="1:12" ht="12" customHeight="1" outlineLevel="3">
      <c r="A66" s="247">
        <v>2149</v>
      </c>
      <c r="B66" s="158" t="s">
        <v>361</v>
      </c>
      <c r="C66" s="163">
        <v>1</v>
      </c>
      <c r="D66" s="159">
        <v>10000</v>
      </c>
      <c r="E66" s="160">
        <f t="shared" si="7"/>
        <v>1E-4</v>
      </c>
      <c r="F66" s="161"/>
      <c r="G66" s="159"/>
      <c r="H66" s="160">
        <f>E66</f>
        <v>1E-4</v>
      </c>
      <c r="I66" s="161">
        <v>0.5</v>
      </c>
      <c r="J66" s="159" t="s">
        <v>17</v>
      </c>
      <c r="K66" s="162" t="s">
        <v>15</v>
      </c>
      <c r="L66" s="182"/>
    </row>
    <row r="67" spans="1:12" ht="12" customHeight="1" outlineLevel="3">
      <c r="A67" s="158">
        <v>2150</v>
      </c>
      <c r="B67" s="158" t="s">
        <v>248</v>
      </c>
      <c r="C67" s="183">
        <v>100</v>
      </c>
      <c r="D67" s="184">
        <v>1000</v>
      </c>
      <c r="E67" s="185">
        <f>C67/D67</f>
        <v>0.1</v>
      </c>
      <c r="F67" s="161">
        <v>100</v>
      </c>
      <c r="G67" s="159">
        <v>50</v>
      </c>
      <c r="H67" s="185">
        <f>F67/G67</f>
        <v>2</v>
      </c>
      <c r="I67" s="186">
        <v>0.5</v>
      </c>
      <c r="J67" s="187" t="s">
        <v>17</v>
      </c>
      <c r="K67" s="188" t="s">
        <v>15</v>
      </c>
      <c r="L67" s="182"/>
    </row>
    <row r="68" spans="1:12" ht="12" customHeight="1" outlineLevel="3">
      <c r="A68" s="158">
        <v>2151</v>
      </c>
      <c r="B68" s="158" t="s">
        <v>247</v>
      </c>
      <c r="C68" s="183">
        <v>100</v>
      </c>
      <c r="D68" s="184">
        <v>1000</v>
      </c>
      <c r="E68" s="185">
        <f>C68/D68</f>
        <v>0.1</v>
      </c>
      <c r="F68" s="161"/>
      <c r="G68" s="159"/>
      <c r="H68" s="185">
        <f>E68</f>
        <v>0.1</v>
      </c>
      <c r="I68" s="186">
        <v>0.5</v>
      </c>
      <c r="J68" s="187" t="s">
        <v>17</v>
      </c>
      <c r="K68" s="188" t="s">
        <v>15</v>
      </c>
      <c r="L68" s="182"/>
    </row>
    <row r="69" spans="1:12" s="156" customFormat="1" ht="12" customHeight="1">
      <c r="A69" s="158">
        <v>2152</v>
      </c>
      <c r="B69" s="158" t="s">
        <v>246</v>
      </c>
      <c r="C69" s="163">
        <v>39</v>
      </c>
      <c r="D69" s="159">
        <v>1000</v>
      </c>
      <c r="E69" s="160">
        <f t="shared" ref="E69:E80" si="11">C69/D69</f>
        <v>3.9E-2</v>
      </c>
      <c r="F69" s="161">
        <v>3.2</v>
      </c>
      <c r="G69" s="159">
        <v>50</v>
      </c>
      <c r="H69" s="160">
        <f>+F69/G69</f>
        <v>6.4000000000000001E-2</v>
      </c>
      <c r="I69" s="161">
        <v>0.05</v>
      </c>
      <c r="J69" s="159" t="s">
        <v>13</v>
      </c>
      <c r="K69" s="162" t="s">
        <v>16</v>
      </c>
      <c r="L69" s="182"/>
    </row>
    <row r="70" spans="1:12" s="156" customFormat="1" ht="12" customHeight="1">
      <c r="A70" s="158">
        <v>2153</v>
      </c>
      <c r="B70" s="158" t="s">
        <v>245</v>
      </c>
      <c r="C70" s="163">
        <v>100</v>
      </c>
      <c r="D70" s="159">
        <v>1000</v>
      </c>
      <c r="E70" s="160">
        <f t="shared" si="11"/>
        <v>0.1</v>
      </c>
      <c r="F70" s="161">
        <v>100</v>
      </c>
      <c r="G70" s="159">
        <v>50</v>
      </c>
      <c r="H70" s="160">
        <f>+F70/G70</f>
        <v>2</v>
      </c>
      <c r="I70" s="161">
        <v>0.05</v>
      </c>
      <c r="J70" s="159" t="s">
        <v>13</v>
      </c>
      <c r="K70" s="162" t="s">
        <v>15</v>
      </c>
      <c r="L70" s="182"/>
    </row>
    <row r="71" spans="1:12" s="156" customFormat="1" ht="12" customHeight="1">
      <c r="A71" s="158">
        <v>2154</v>
      </c>
      <c r="B71" s="158" t="s">
        <v>362</v>
      </c>
      <c r="C71" s="163">
        <v>12.1</v>
      </c>
      <c r="D71" s="159">
        <v>1000</v>
      </c>
      <c r="E71" s="160">
        <f t="shared" si="11"/>
        <v>1.21E-2</v>
      </c>
      <c r="F71" s="161">
        <v>0.254</v>
      </c>
      <c r="G71" s="159">
        <v>10</v>
      </c>
      <c r="H71" s="160">
        <f>+F71/G71</f>
        <v>2.5399999999999999E-2</v>
      </c>
      <c r="I71" s="161">
        <v>0.05</v>
      </c>
      <c r="J71" s="159" t="s">
        <v>13</v>
      </c>
      <c r="K71" s="162" t="s">
        <v>16</v>
      </c>
      <c r="L71" s="182"/>
    </row>
    <row r="72" spans="1:12" ht="12" customHeight="1" outlineLevel="3">
      <c r="A72" s="258">
        <v>2155</v>
      </c>
      <c r="B72" s="259" t="s">
        <v>387</v>
      </c>
      <c r="C72" s="260">
        <v>5</v>
      </c>
      <c r="D72" s="261">
        <v>1000</v>
      </c>
      <c r="E72" s="262">
        <f t="shared" si="11"/>
        <v>5.0000000000000001E-3</v>
      </c>
      <c r="F72" s="263">
        <v>1.5</v>
      </c>
      <c r="G72" s="261">
        <v>10</v>
      </c>
      <c r="H72" s="262">
        <f>F72/G72</f>
        <v>0.15</v>
      </c>
      <c r="I72" s="260">
        <v>0.05</v>
      </c>
      <c r="J72" s="261" t="s">
        <v>13</v>
      </c>
      <c r="K72" s="262" t="s">
        <v>16</v>
      </c>
    </row>
    <row r="73" spans="1:12" s="156" customFormat="1" ht="17.100000000000001" customHeight="1" outlineLevel="3">
      <c r="A73" s="258">
        <v>2156</v>
      </c>
      <c r="B73" s="264" t="s">
        <v>388</v>
      </c>
      <c r="C73" s="265">
        <v>5</v>
      </c>
      <c r="D73" s="266">
        <v>1000</v>
      </c>
      <c r="E73" s="267">
        <f t="shared" si="11"/>
        <v>5.0000000000000001E-3</v>
      </c>
      <c r="F73" s="263">
        <v>1.5</v>
      </c>
      <c r="G73" s="261">
        <v>10</v>
      </c>
      <c r="H73" s="268">
        <f t="shared" ref="H73:H74" si="12">F73/G73</f>
        <v>0.15</v>
      </c>
      <c r="I73" s="260">
        <v>0.05</v>
      </c>
      <c r="J73" s="261" t="s">
        <v>13</v>
      </c>
      <c r="K73" s="262" t="s">
        <v>16</v>
      </c>
      <c r="L73" s="133"/>
    </row>
    <row r="74" spans="1:12" s="156" customFormat="1" ht="12" customHeight="1" outlineLevel="3">
      <c r="A74" s="258">
        <v>2157</v>
      </c>
      <c r="B74" s="264" t="s">
        <v>389</v>
      </c>
      <c r="C74" s="269">
        <v>50</v>
      </c>
      <c r="D74" s="270">
        <v>1000</v>
      </c>
      <c r="E74" s="271">
        <f t="shared" si="11"/>
        <v>0.05</v>
      </c>
      <c r="F74" s="263">
        <v>25</v>
      </c>
      <c r="G74" s="261">
        <v>10</v>
      </c>
      <c r="H74" s="268">
        <f t="shared" si="12"/>
        <v>2.5</v>
      </c>
      <c r="I74" s="265">
        <v>0.05</v>
      </c>
      <c r="J74" s="266" t="s">
        <v>13</v>
      </c>
      <c r="K74" s="267" t="s">
        <v>16</v>
      </c>
      <c r="L74" s="177"/>
    </row>
    <row r="75" spans="1:12" s="156" customFormat="1" ht="12" customHeight="1" outlineLevel="4">
      <c r="A75" s="258">
        <v>2158</v>
      </c>
      <c r="B75" s="259" t="s">
        <v>390</v>
      </c>
      <c r="C75" s="260">
        <v>5</v>
      </c>
      <c r="D75" s="261">
        <v>1000</v>
      </c>
      <c r="E75" s="262">
        <f t="shared" si="11"/>
        <v>5.0000000000000001E-3</v>
      </c>
      <c r="F75" s="263">
        <v>1.5</v>
      </c>
      <c r="G75" s="261">
        <v>10</v>
      </c>
      <c r="H75" s="268">
        <f>F75/G75</f>
        <v>0.15</v>
      </c>
      <c r="I75" s="260">
        <v>0.05</v>
      </c>
      <c r="J75" s="261" t="s">
        <v>13</v>
      </c>
      <c r="K75" s="262" t="s">
        <v>15</v>
      </c>
      <c r="L75" s="209"/>
    </row>
    <row r="76" spans="1:12" ht="12" customHeight="1" outlineLevel="3">
      <c r="A76" s="258">
        <v>2159</v>
      </c>
      <c r="B76" s="259" t="s">
        <v>329</v>
      </c>
      <c r="C76" s="260">
        <v>5</v>
      </c>
      <c r="D76" s="261">
        <v>1000</v>
      </c>
      <c r="E76" s="262">
        <f t="shared" si="11"/>
        <v>5.0000000000000001E-3</v>
      </c>
      <c r="F76" s="260">
        <v>1.5</v>
      </c>
      <c r="G76" s="261">
        <v>10</v>
      </c>
      <c r="H76" s="262">
        <v>0.15</v>
      </c>
      <c r="I76" s="260">
        <v>0.05</v>
      </c>
      <c r="J76" s="261" t="s">
        <v>13</v>
      </c>
      <c r="K76" s="262" t="s">
        <v>15</v>
      </c>
    </row>
    <row r="77" spans="1:12" s="156" customFormat="1" ht="12" customHeight="1" outlineLevel="4">
      <c r="A77" s="258">
        <v>2160</v>
      </c>
      <c r="B77" s="259" t="s">
        <v>330</v>
      </c>
      <c r="C77" s="265">
        <v>50</v>
      </c>
      <c r="D77" s="266">
        <v>1000</v>
      </c>
      <c r="E77" s="267">
        <f t="shared" si="11"/>
        <v>0.05</v>
      </c>
      <c r="F77" s="260">
        <v>25</v>
      </c>
      <c r="G77" s="261">
        <v>10</v>
      </c>
      <c r="H77" s="262">
        <v>2.5</v>
      </c>
      <c r="I77" s="260">
        <v>0.05</v>
      </c>
      <c r="J77" s="261" t="s">
        <v>13</v>
      </c>
      <c r="K77" s="262" t="s">
        <v>15</v>
      </c>
      <c r="L77" s="133"/>
    </row>
    <row r="78" spans="1:12" s="156" customFormat="1" ht="12" customHeight="1" outlineLevel="4">
      <c r="A78" s="258">
        <v>2161</v>
      </c>
      <c r="B78" s="259" t="s">
        <v>333</v>
      </c>
      <c r="C78" s="260">
        <v>0.43</v>
      </c>
      <c r="D78" s="261">
        <v>1000</v>
      </c>
      <c r="E78" s="262">
        <f t="shared" si="11"/>
        <v>4.2999999999999999E-4</v>
      </c>
      <c r="F78" s="260">
        <v>0.28999999999999998</v>
      </c>
      <c r="G78" s="261">
        <v>10</v>
      </c>
      <c r="H78" s="262">
        <f t="shared" ref="H78:H93" si="13">F78/G78</f>
        <v>2.8999999999999998E-2</v>
      </c>
      <c r="I78" s="260">
        <v>0.05</v>
      </c>
      <c r="J78" s="261" t="s">
        <v>13</v>
      </c>
      <c r="K78" s="262" t="s">
        <v>16</v>
      </c>
      <c r="L78" s="133"/>
    </row>
    <row r="79" spans="1:12" s="156" customFormat="1" ht="12" customHeight="1" outlineLevel="4">
      <c r="A79" s="258">
        <v>2162</v>
      </c>
      <c r="B79" s="259" t="s">
        <v>334</v>
      </c>
      <c r="C79" s="260">
        <v>0.43</v>
      </c>
      <c r="D79" s="261">
        <v>1000</v>
      </c>
      <c r="E79" s="262">
        <f t="shared" si="11"/>
        <v>4.2999999999999999E-4</v>
      </c>
      <c r="F79" s="260">
        <v>0.37</v>
      </c>
      <c r="G79" s="261">
        <v>10</v>
      </c>
      <c r="H79" s="262">
        <f t="shared" si="13"/>
        <v>3.6999999999999998E-2</v>
      </c>
      <c r="I79" s="260">
        <v>0.05</v>
      </c>
      <c r="J79" s="261" t="s">
        <v>13</v>
      </c>
      <c r="K79" s="262" t="s">
        <v>16</v>
      </c>
      <c r="L79" s="133"/>
    </row>
    <row r="80" spans="1:12" s="156" customFormat="1" ht="12" customHeight="1" outlineLevel="4">
      <c r="A80" s="258">
        <v>2163</v>
      </c>
      <c r="B80" s="259" t="s">
        <v>335</v>
      </c>
      <c r="C80" s="260">
        <v>0.4</v>
      </c>
      <c r="D80" s="261">
        <v>1000</v>
      </c>
      <c r="E80" s="262">
        <f t="shared" si="11"/>
        <v>4.0000000000000002E-4</v>
      </c>
      <c r="F80" s="260">
        <v>0.27</v>
      </c>
      <c r="G80" s="261">
        <v>10</v>
      </c>
      <c r="H80" s="262">
        <f t="shared" si="13"/>
        <v>2.7000000000000003E-2</v>
      </c>
      <c r="I80" s="260">
        <v>0.05</v>
      </c>
      <c r="J80" s="261" t="s">
        <v>13</v>
      </c>
      <c r="K80" s="262" t="s">
        <v>16</v>
      </c>
      <c r="L80" s="133"/>
    </row>
    <row r="81" spans="1:12" ht="12" customHeight="1" outlineLevel="3">
      <c r="A81" s="258">
        <v>2164</v>
      </c>
      <c r="B81" s="259" t="s">
        <v>391</v>
      </c>
      <c r="C81" s="260"/>
      <c r="D81" s="261"/>
      <c r="E81" s="262">
        <f>H81</f>
        <v>0.01</v>
      </c>
      <c r="F81" s="260">
        <v>0.1</v>
      </c>
      <c r="G81" s="261">
        <v>10</v>
      </c>
      <c r="H81" s="262">
        <f t="shared" si="13"/>
        <v>0.01</v>
      </c>
      <c r="I81" s="260">
        <v>0.05</v>
      </c>
      <c r="J81" s="261" t="s">
        <v>13</v>
      </c>
      <c r="K81" s="262" t="s">
        <v>16</v>
      </c>
    </row>
    <row r="82" spans="1:12" s="156" customFormat="1" ht="17.100000000000001" customHeight="1" outlineLevel="3">
      <c r="A82" s="258">
        <v>2165</v>
      </c>
      <c r="B82" s="259" t="s">
        <v>392</v>
      </c>
      <c r="C82" s="260">
        <v>0.4</v>
      </c>
      <c r="D82" s="261">
        <v>1000</v>
      </c>
      <c r="E82" s="262">
        <f t="shared" ref="E82:E89" si="14">C82/D82</f>
        <v>4.0000000000000002E-4</v>
      </c>
      <c r="F82" s="260">
        <v>0.12</v>
      </c>
      <c r="G82" s="261">
        <v>10</v>
      </c>
      <c r="H82" s="262">
        <f t="shared" si="13"/>
        <v>1.2E-2</v>
      </c>
      <c r="I82" s="260">
        <v>0.05</v>
      </c>
      <c r="J82" s="261" t="s">
        <v>13</v>
      </c>
      <c r="K82" s="262" t="s">
        <v>16</v>
      </c>
      <c r="L82" s="133"/>
    </row>
    <row r="83" spans="1:12" s="156" customFormat="1" ht="12" customHeight="1" outlineLevel="3">
      <c r="A83" s="272">
        <v>2166</v>
      </c>
      <c r="B83" s="259" t="s">
        <v>340</v>
      </c>
      <c r="C83" s="260">
        <v>0.7</v>
      </c>
      <c r="D83" s="261">
        <v>1000</v>
      </c>
      <c r="E83" s="262">
        <f t="shared" si="14"/>
        <v>6.9999999999999999E-4</v>
      </c>
      <c r="F83" s="260">
        <v>4.8600000000000003</v>
      </c>
      <c r="G83" s="261">
        <v>10</v>
      </c>
      <c r="H83" s="262">
        <f t="shared" si="13"/>
        <v>0.48600000000000004</v>
      </c>
      <c r="I83" s="260">
        <v>0.05</v>
      </c>
      <c r="J83" s="261" t="s">
        <v>13</v>
      </c>
      <c r="K83" s="262" t="s">
        <v>16</v>
      </c>
      <c r="L83" s="215"/>
    </row>
    <row r="84" spans="1:12" s="156" customFormat="1" ht="12" customHeight="1" outlineLevel="3">
      <c r="A84" s="272">
        <v>2167</v>
      </c>
      <c r="B84" s="259" t="s">
        <v>341</v>
      </c>
      <c r="C84" s="260">
        <v>13</v>
      </c>
      <c r="D84" s="261">
        <v>1000</v>
      </c>
      <c r="E84" s="262">
        <f t="shared" si="14"/>
        <v>1.2999999999999999E-2</v>
      </c>
      <c r="F84" s="260">
        <v>4.8600000000000003</v>
      </c>
      <c r="G84" s="261">
        <v>10</v>
      </c>
      <c r="H84" s="262">
        <f t="shared" si="13"/>
        <v>0.48600000000000004</v>
      </c>
      <c r="I84" s="260">
        <v>0.05</v>
      </c>
      <c r="J84" s="261" t="s">
        <v>13</v>
      </c>
      <c r="K84" s="262" t="s">
        <v>173</v>
      </c>
      <c r="L84" s="215"/>
    </row>
    <row r="85" spans="1:12" ht="12" customHeight="1" outlineLevel="4">
      <c r="A85" s="258">
        <v>2168</v>
      </c>
      <c r="B85" s="259" t="s">
        <v>342</v>
      </c>
      <c r="C85" s="260">
        <v>130</v>
      </c>
      <c r="D85" s="261">
        <v>1000</v>
      </c>
      <c r="E85" s="262">
        <f t="shared" si="14"/>
        <v>0.13</v>
      </c>
      <c r="F85" s="260">
        <v>56</v>
      </c>
      <c r="G85" s="261">
        <v>10</v>
      </c>
      <c r="H85" s="262">
        <f t="shared" si="13"/>
        <v>5.6</v>
      </c>
      <c r="I85" s="260">
        <v>0.05</v>
      </c>
      <c r="J85" s="261" t="s">
        <v>13</v>
      </c>
      <c r="K85" s="262" t="s">
        <v>15</v>
      </c>
    </row>
    <row r="86" spans="1:12" ht="12" customHeight="1" outlineLevel="4">
      <c r="A86" s="258">
        <v>2170</v>
      </c>
      <c r="B86" s="259" t="s">
        <v>343</v>
      </c>
      <c r="C86" s="260">
        <v>0.3</v>
      </c>
      <c r="D86" s="261">
        <v>1000</v>
      </c>
      <c r="E86" s="262">
        <f t="shared" si="14"/>
        <v>2.9999999999999997E-4</v>
      </c>
      <c r="F86" s="260">
        <v>0.47</v>
      </c>
      <c r="G86" s="261">
        <v>10</v>
      </c>
      <c r="H86" s="262">
        <f t="shared" si="13"/>
        <v>4.7E-2</v>
      </c>
      <c r="I86" s="260">
        <v>0.05</v>
      </c>
      <c r="J86" s="261" t="s">
        <v>13</v>
      </c>
      <c r="K86" s="262" t="s">
        <v>16</v>
      </c>
    </row>
    <row r="87" spans="1:12" s="156" customFormat="1" ht="12" customHeight="1" outlineLevel="3">
      <c r="A87" s="258">
        <v>2171</v>
      </c>
      <c r="B87" s="259" t="s">
        <v>344</v>
      </c>
      <c r="C87" s="260">
        <v>1</v>
      </c>
      <c r="D87" s="261">
        <v>1000</v>
      </c>
      <c r="E87" s="262">
        <f t="shared" si="14"/>
        <v>1E-3</v>
      </c>
      <c r="F87" s="260">
        <v>0.2</v>
      </c>
      <c r="G87" s="261">
        <v>10</v>
      </c>
      <c r="H87" s="262">
        <f t="shared" si="13"/>
        <v>0.02</v>
      </c>
      <c r="I87" s="260">
        <v>0.05</v>
      </c>
      <c r="J87" s="261" t="s">
        <v>13</v>
      </c>
      <c r="K87" s="262" t="s">
        <v>15</v>
      </c>
      <c r="L87" s="133"/>
    </row>
    <row r="88" spans="1:12" s="156" customFormat="1" ht="12" customHeight="1" outlineLevel="3">
      <c r="A88" s="258">
        <v>2172</v>
      </c>
      <c r="B88" s="259" t="s">
        <v>345</v>
      </c>
      <c r="C88" s="260">
        <v>1</v>
      </c>
      <c r="D88" s="261">
        <v>1000</v>
      </c>
      <c r="E88" s="262">
        <f t="shared" si="14"/>
        <v>1E-3</v>
      </c>
      <c r="F88" s="260">
        <v>0.39</v>
      </c>
      <c r="G88" s="261">
        <v>10</v>
      </c>
      <c r="H88" s="262">
        <f t="shared" si="13"/>
        <v>3.9E-2</v>
      </c>
      <c r="I88" s="260">
        <v>0.05</v>
      </c>
      <c r="J88" s="261" t="s">
        <v>13</v>
      </c>
      <c r="K88" s="262" t="s">
        <v>16</v>
      </c>
      <c r="L88" s="133"/>
    </row>
    <row r="89" spans="1:12" s="156" customFormat="1" ht="17.100000000000001" customHeight="1">
      <c r="A89" s="258">
        <v>2173</v>
      </c>
      <c r="B89" s="259" t="s">
        <v>346</v>
      </c>
      <c r="C89" s="260">
        <v>1</v>
      </c>
      <c r="D89" s="261">
        <v>1000</v>
      </c>
      <c r="E89" s="262">
        <f t="shared" si="14"/>
        <v>1E-3</v>
      </c>
      <c r="F89" s="260">
        <v>1.52</v>
      </c>
      <c r="G89" s="261">
        <v>10</v>
      </c>
      <c r="H89" s="262">
        <f t="shared" si="13"/>
        <v>0.152</v>
      </c>
      <c r="I89" s="260">
        <v>0.05</v>
      </c>
      <c r="J89" s="261" t="s">
        <v>13</v>
      </c>
      <c r="K89" s="262" t="s">
        <v>15</v>
      </c>
      <c r="L89" s="133"/>
    </row>
    <row r="90" spans="1:12" s="156" customFormat="1" ht="12" customHeight="1">
      <c r="A90" s="258">
        <v>2174</v>
      </c>
      <c r="B90" s="259" t="s">
        <v>347</v>
      </c>
      <c r="C90" s="260"/>
      <c r="D90" s="261"/>
      <c r="E90" s="262">
        <f>H90</f>
        <v>5.4000000000000003E-3</v>
      </c>
      <c r="F90" s="260">
        <v>5.3999999999999999E-2</v>
      </c>
      <c r="G90" s="261">
        <v>10</v>
      </c>
      <c r="H90" s="262">
        <f t="shared" si="13"/>
        <v>5.4000000000000003E-3</v>
      </c>
      <c r="I90" s="260">
        <v>0.05</v>
      </c>
      <c r="J90" s="261" t="s">
        <v>13</v>
      </c>
      <c r="K90" s="262" t="s">
        <v>15</v>
      </c>
      <c r="L90" s="215"/>
    </row>
    <row r="91" spans="1:12" s="156" customFormat="1" ht="12" customHeight="1">
      <c r="A91" s="258">
        <v>2175</v>
      </c>
      <c r="B91" s="259" t="s">
        <v>348</v>
      </c>
      <c r="C91" s="260">
        <v>3.2</v>
      </c>
      <c r="D91" s="261">
        <v>1000</v>
      </c>
      <c r="E91" s="262">
        <f>C91/D91</f>
        <v>3.2000000000000002E-3</v>
      </c>
      <c r="F91" s="260">
        <v>8.2000000000000003E-2</v>
      </c>
      <c r="G91" s="261">
        <v>10</v>
      </c>
      <c r="H91" s="262">
        <f t="shared" si="13"/>
        <v>8.2000000000000007E-3</v>
      </c>
      <c r="I91" s="260">
        <v>0.05</v>
      </c>
      <c r="J91" s="261" t="s">
        <v>13</v>
      </c>
      <c r="K91" s="262" t="s">
        <v>16</v>
      </c>
      <c r="L91" s="177"/>
    </row>
    <row r="92" spans="1:12" s="156" customFormat="1" ht="12" customHeight="1">
      <c r="A92" s="258">
        <v>2176</v>
      </c>
      <c r="B92" s="259" t="s">
        <v>349</v>
      </c>
      <c r="C92" s="260">
        <v>0.72</v>
      </c>
      <c r="D92" s="261">
        <v>1000</v>
      </c>
      <c r="E92" s="262">
        <f>C92/D92</f>
        <v>7.1999999999999994E-4</v>
      </c>
      <c r="F92" s="260">
        <v>0.11</v>
      </c>
      <c r="G92" s="261">
        <v>10</v>
      </c>
      <c r="H92" s="262">
        <f t="shared" si="13"/>
        <v>1.0999999999999999E-2</v>
      </c>
      <c r="I92" s="260">
        <v>0.05</v>
      </c>
      <c r="J92" s="261" t="s">
        <v>13</v>
      </c>
      <c r="K92" s="262" t="s">
        <v>16</v>
      </c>
      <c r="L92" s="177"/>
    </row>
    <row r="93" spans="1:12" s="156" customFormat="1" ht="12" customHeight="1">
      <c r="A93" s="258">
        <v>2177</v>
      </c>
      <c r="B93" s="259" t="s">
        <v>350</v>
      </c>
      <c r="C93" s="260">
        <v>4.0999999999999996</v>
      </c>
      <c r="D93" s="261">
        <v>1000</v>
      </c>
      <c r="E93" s="262">
        <f>C93/D93</f>
        <v>4.0999999999999995E-3</v>
      </c>
      <c r="F93" s="260">
        <v>28.6</v>
      </c>
      <c r="G93" s="261">
        <v>10</v>
      </c>
      <c r="H93" s="262">
        <f t="shared" si="13"/>
        <v>2.8600000000000003</v>
      </c>
      <c r="I93" s="260">
        <v>0.05</v>
      </c>
      <c r="J93" s="261" t="s">
        <v>13</v>
      </c>
      <c r="K93" s="262" t="s">
        <v>16</v>
      </c>
      <c r="L93" s="177"/>
    </row>
    <row r="94" spans="1:12" s="156" customFormat="1" ht="12" customHeight="1">
      <c r="A94" s="258">
        <v>2178</v>
      </c>
      <c r="B94" s="259" t="s">
        <v>351</v>
      </c>
      <c r="C94" s="260">
        <v>30</v>
      </c>
      <c r="D94" s="261">
        <v>1000</v>
      </c>
      <c r="E94" s="262">
        <f>C94/D94</f>
        <v>0.03</v>
      </c>
      <c r="F94" s="260"/>
      <c r="G94" s="261"/>
      <c r="H94" s="262">
        <f>E94</f>
        <v>0.03</v>
      </c>
      <c r="I94" s="260">
        <v>0.05</v>
      </c>
      <c r="J94" s="261" t="s">
        <v>13</v>
      </c>
      <c r="K94" s="262" t="s">
        <v>16</v>
      </c>
      <c r="L94" s="177"/>
    </row>
    <row r="95" spans="1:12" s="156" customFormat="1" ht="12" customHeight="1" thickBot="1">
      <c r="A95" s="273">
        <v>2179</v>
      </c>
      <c r="B95" s="274" t="s">
        <v>358</v>
      </c>
      <c r="C95" s="275">
        <v>1.3</v>
      </c>
      <c r="D95" s="276">
        <v>1000</v>
      </c>
      <c r="E95" s="277">
        <v>1.2999999999999999E-3</v>
      </c>
      <c r="F95" s="278"/>
      <c r="G95" s="276"/>
      <c r="H95" s="277">
        <f>E95</f>
        <v>1.2999999999999999E-3</v>
      </c>
      <c r="I95" s="278">
        <v>0.05</v>
      </c>
      <c r="J95" s="276" t="s">
        <v>13</v>
      </c>
      <c r="K95" s="279" t="s">
        <v>15</v>
      </c>
      <c r="L95" s="177"/>
    </row>
    <row r="96" spans="1:12" s="156" customFormat="1" ht="12" customHeight="1" thickBot="1">
      <c r="A96" s="190"/>
      <c r="B96" s="191"/>
      <c r="C96" s="192"/>
      <c r="D96" s="192"/>
      <c r="E96" s="192"/>
      <c r="F96" s="192"/>
      <c r="G96" s="192"/>
      <c r="H96" s="192"/>
      <c r="I96" s="192"/>
      <c r="J96" s="192"/>
      <c r="K96" s="192"/>
      <c r="L96" s="177"/>
    </row>
    <row r="97" spans="1:12" s="156" customFormat="1" ht="15.75" customHeight="1" thickBot="1">
      <c r="A97" s="173"/>
      <c r="B97" s="145" t="s">
        <v>20</v>
      </c>
      <c r="C97" s="193"/>
      <c r="D97" s="193"/>
      <c r="E97" s="193"/>
      <c r="F97" s="193"/>
      <c r="G97" s="193"/>
      <c r="H97" s="193"/>
      <c r="I97" s="193"/>
      <c r="J97" s="193"/>
      <c r="K97" s="194"/>
      <c r="L97" s="177"/>
    </row>
    <row r="98" spans="1:12" ht="12" customHeight="1">
      <c r="A98" s="195">
        <v>2201</v>
      </c>
      <c r="B98" s="196" t="s">
        <v>244</v>
      </c>
      <c r="C98" s="197">
        <v>1.7</v>
      </c>
      <c r="D98" s="198">
        <v>1000</v>
      </c>
      <c r="E98" s="199">
        <f>C98/D98</f>
        <v>1.6999999999999999E-3</v>
      </c>
      <c r="F98" s="200">
        <v>0.13500000000000001</v>
      </c>
      <c r="G98" s="201">
        <v>10</v>
      </c>
      <c r="H98" s="202">
        <f>F98/G98</f>
        <v>1.3500000000000002E-2</v>
      </c>
      <c r="I98" s="197">
        <v>0.05</v>
      </c>
      <c r="J98" s="198" t="s">
        <v>13</v>
      </c>
      <c r="K98" s="203" t="s">
        <v>16</v>
      </c>
      <c r="L98" s="177"/>
    </row>
    <row r="99" spans="1:12" ht="12" customHeight="1">
      <c r="A99" s="158">
        <v>2202</v>
      </c>
      <c r="B99" s="204" t="s">
        <v>243</v>
      </c>
      <c r="C99" s="205">
        <v>0.92500000000000004</v>
      </c>
      <c r="D99" s="206">
        <v>1000</v>
      </c>
      <c r="E99" s="175">
        <f t="shared" ref="E99:E104" si="15">C99/D99</f>
        <v>9.2500000000000004E-4</v>
      </c>
      <c r="F99" s="207">
        <v>0.13500000000000001</v>
      </c>
      <c r="G99" s="206">
        <v>10</v>
      </c>
      <c r="H99" s="208">
        <f t="shared" ref="H99" si="16">F99/G99</f>
        <v>1.3500000000000002E-2</v>
      </c>
      <c r="I99" s="205">
        <v>0.05</v>
      </c>
      <c r="J99" s="206" t="s">
        <v>13</v>
      </c>
      <c r="K99" s="175" t="s">
        <v>16</v>
      </c>
      <c r="L99" s="177"/>
    </row>
    <row r="100" spans="1:12" s="156" customFormat="1" ht="12" customHeight="1">
      <c r="A100" s="158">
        <v>2203</v>
      </c>
      <c r="B100" s="210" t="s">
        <v>242</v>
      </c>
      <c r="C100" s="161">
        <v>0.3</v>
      </c>
      <c r="D100" s="159">
        <v>1000</v>
      </c>
      <c r="E100" s="162">
        <f t="shared" si="15"/>
        <v>2.9999999999999997E-4</v>
      </c>
      <c r="F100" s="163"/>
      <c r="G100" s="159"/>
      <c r="H100" s="160">
        <f>E100</f>
        <v>2.9999999999999997E-4</v>
      </c>
      <c r="I100" s="161">
        <v>0.05</v>
      </c>
      <c r="J100" s="159" t="s">
        <v>13</v>
      </c>
      <c r="K100" s="162" t="s">
        <v>16</v>
      </c>
      <c r="L100" s="177"/>
    </row>
    <row r="101" spans="1:12" s="156" customFormat="1" ht="12" customHeight="1">
      <c r="A101" s="158">
        <v>2204</v>
      </c>
      <c r="B101" s="211" t="s">
        <v>241</v>
      </c>
      <c r="C101" s="153">
        <v>3.4</v>
      </c>
      <c r="D101" s="151">
        <v>1000</v>
      </c>
      <c r="E101" s="154">
        <f t="shared" si="15"/>
        <v>3.3999999999999998E-3</v>
      </c>
      <c r="F101" s="155"/>
      <c r="G101" s="151"/>
      <c r="H101" s="152">
        <f>E101</f>
        <v>3.3999999999999998E-3</v>
      </c>
      <c r="I101" s="153">
        <v>0.05</v>
      </c>
      <c r="J101" s="151" t="s">
        <v>13</v>
      </c>
      <c r="K101" s="154" t="s">
        <v>15</v>
      </c>
      <c r="L101" s="177"/>
    </row>
    <row r="102" spans="1:12" s="156" customFormat="1" ht="12" customHeight="1">
      <c r="A102" s="158">
        <v>2205</v>
      </c>
      <c r="B102" s="212" t="s">
        <v>240</v>
      </c>
      <c r="C102" s="161">
        <v>0.68</v>
      </c>
      <c r="D102" s="159">
        <v>5000</v>
      </c>
      <c r="E102" s="162">
        <f t="shared" si="15"/>
        <v>1.36E-4</v>
      </c>
      <c r="F102" s="163">
        <v>0.3</v>
      </c>
      <c r="G102" s="159">
        <v>10</v>
      </c>
      <c r="H102" s="160">
        <f>F102/G102</f>
        <v>0.03</v>
      </c>
      <c r="I102" s="161">
        <v>0.05</v>
      </c>
      <c r="J102" s="159" t="s">
        <v>13</v>
      </c>
      <c r="K102" s="162" t="s">
        <v>15</v>
      </c>
      <c r="L102" s="177"/>
    </row>
    <row r="103" spans="1:12" ht="12" customHeight="1">
      <c r="A103" s="158">
        <v>2206</v>
      </c>
      <c r="B103" s="212" t="s">
        <v>239</v>
      </c>
      <c r="C103" s="161">
        <v>0.13400000000000001</v>
      </c>
      <c r="D103" s="159">
        <v>1000</v>
      </c>
      <c r="E103" s="162">
        <f t="shared" si="15"/>
        <v>1.34E-4</v>
      </c>
      <c r="F103" s="163">
        <v>6.7000000000000004E-2</v>
      </c>
      <c r="G103" s="159">
        <v>10</v>
      </c>
      <c r="H103" s="160">
        <f>F103/G103</f>
        <v>6.7000000000000002E-3</v>
      </c>
      <c r="I103" s="161">
        <v>0.05</v>
      </c>
      <c r="J103" s="159" t="s">
        <v>13</v>
      </c>
      <c r="K103" s="162" t="s">
        <v>15</v>
      </c>
      <c r="L103" s="177"/>
    </row>
    <row r="104" spans="1:12" s="156" customFormat="1" ht="12" customHeight="1" thickBot="1">
      <c r="A104" s="189">
        <v>2207</v>
      </c>
      <c r="B104" s="213" t="s">
        <v>238</v>
      </c>
      <c r="C104" s="171">
        <f>(5.3+1.6)/2</f>
        <v>3.45</v>
      </c>
      <c r="D104" s="169">
        <v>1000</v>
      </c>
      <c r="E104" s="172">
        <f t="shared" si="15"/>
        <v>3.4500000000000004E-3</v>
      </c>
      <c r="F104" s="168"/>
      <c r="G104" s="169"/>
      <c r="H104" s="170">
        <f>E104</f>
        <v>3.4500000000000004E-3</v>
      </c>
      <c r="I104" s="171">
        <v>0.05</v>
      </c>
      <c r="J104" s="169" t="s">
        <v>13</v>
      </c>
      <c r="K104" s="172" t="s">
        <v>16</v>
      </c>
      <c r="L104" s="177"/>
    </row>
    <row r="105" spans="1:12" ht="12" customHeight="1" thickBot="1">
      <c r="A105" s="156"/>
      <c r="L105" s="177"/>
    </row>
    <row r="106" spans="1:12" s="156" customFormat="1" ht="16.5" customHeight="1" thickBot="1">
      <c r="A106" s="173"/>
      <c r="B106" s="137" t="s">
        <v>21</v>
      </c>
      <c r="C106" s="193"/>
      <c r="D106" s="193"/>
      <c r="E106" s="193"/>
      <c r="F106" s="193"/>
      <c r="G106" s="193"/>
      <c r="H106" s="193"/>
      <c r="I106" s="193"/>
      <c r="J106" s="193"/>
      <c r="K106" s="194"/>
      <c r="L106" s="177"/>
    </row>
    <row r="107" spans="1:12" ht="12" customHeight="1">
      <c r="A107" s="214">
        <v>2301</v>
      </c>
      <c r="B107" s="196" t="s">
        <v>237</v>
      </c>
      <c r="C107" s="197">
        <v>0.08</v>
      </c>
      <c r="D107" s="198">
        <v>1000</v>
      </c>
      <c r="E107" s="203">
        <f>C107/D107</f>
        <v>8.0000000000000007E-5</v>
      </c>
      <c r="F107" s="197">
        <v>6.7999999999999996E-3</v>
      </c>
      <c r="G107" s="198">
        <v>10</v>
      </c>
      <c r="H107" s="203">
        <f>F107/G107</f>
        <v>6.7999999999999994E-4</v>
      </c>
      <c r="I107" s="197">
        <v>0.05</v>
      </c>
      <c r="J107" s="198" t="s">
        <v>13</v>
      </c>
      <c r="K107" s="203" t="s">
        <v>15</v>
      </c>
      <c r="L107" s="177"/>
    </row>
    <row r="108" spans="1:12" ht="12" customHeight="1">
      <c r="A108" s="158">
        <v>2302</v>
      </c>
      <c r="B108" s="174" t="s">
        <v>236</v>
      </c>
      <c r="C108" s="153">
        <v>0.05</v>
      </c>
      <c r="D108" s="151">
        <v>1000</v>
      </c>
      <c r="E108" s="154">
        <f>C108/D108</f>
        <v>5.0000000000000002E-5</v>
      </c>
      <c r="F108" s="153">
        <v>2.5000000000000001E-2</v>
      </c>
      <c r="G108" s="151">
        <v>10</v>
      </c>
      <c r="H108" s="154">
        <f>F108/G108</f>
        <v>2.5000000000000001E-3</v>
      </c>
      <c r="I108" s="153">
        <v>0.05</v>
      </c>
      <c r="J108" s="151" t="s">
        <v>13</v>
      </c>
      <c r="K108" s="154" t="s">
        <v>15</v>
      </c>
      <c r="L108" s="177"/>
    </row>
    <row r="109" spans="1:12" ht="12" customHeight="1" outlineLevel="3">
      <c r="A109" s="158">
        <v>2303</v>
      </c>
      <c r="B109" s="158" t="s">
        <v>235</v>
      </c>
      <c r="C109" s="163">
        <v>1.91</v>
      </c>
      <c r="D109" s="159">
        <v>1000</v>
      </c>
      <c r="E109" s="160">
        <f>C109/D109</f>
        <v>1.91E-3</v>
      </c>
      <c r="F109" s="161">
        <v>1</v>
      </c>
      <c r="G109" s="159">
        <v>10</v>
      </c>
      <c r="H109" s="162">
        <f>F109/G109</f>
        <v>0.1</v>
      </c>
      <c r="I109" s="163">
        <v>0.05</v>
      </c>
      <c r="J109" s="159" t="s">
        <v>13</v>
      </c>
      <c r="K109" s="162" t="s">
        <v>16</v>
      </c>
    </row>
    <row r="110" spans="1:12" ht="12" customHeight="1" thickBot="1">
      <c r="A110" s="216">
        <v>2304</v>
      </c>
      <c r="B110" s="167" t="s">
        <v>234</v>
      </c>
      <c r="C110" s="168"/>
      <c r="D110" s="169"/>
      <c r="E110" s="170"/>
      <c r="F110" s="171">
        <v>0.69</v>
      </c>
      <c r="G110" s="169">
        <v>50</v>
      </c>
      <c r="H110" s="172">
        <f>F110/G110</f>
        <v>1.38E-2</v>
      </c>
      <c r="I110" s="168">
        <v>0.05</v>
      </c>
      <c r="J110" s="169" t="s">
        <v>13</v>
      </c>
      <c r="K110" s="172" t="s">
        <v>15</v>
      </c>
    </row>
    <row r="111" spans="1:12" ht="12" customHeight="1">
      <c r="A111" s="156"/>
      <c r="C111" s="217"/>
      <c r="D111" s="218"/>
      <c r="E111" s="219"/>
      <c r="H111" s="219"/>
      <c r="I111" s="218"/>
      <c r="J111" s="217"/>
      <c r="K111" s="217"/>
    </row>
    <row r="112" spans="1:12" ht="12" customHeight="1" thickBot="1">
      <c r="A112" s="156"/>
      <c r="C112" s="217"/>
      <c r="D112" s="218"/>
      <c r="E112" s="219"/>
      <c r="H112" s="219"/>
      <c r="I112" s="218"/>
      <c r="J112" s="217"/>
      <c r="K112" s="217"/>
    </row>
    <row r="113" spans="1:12" ht="12" customHeight="1" thickBot="1">
      <c r="A113" s="156"/>
      <c r="B113" s="145" t="s">
        <v>393</v>
      </c>
      <c r="C113" s="193"/>
      <c r="D113" s="193"/>
      <c r="E113" s="193"/>
      <c r="F113" s="193"/>
      <c r="G113" s="193"/>
      <c r="H113" s="193"/>
      <c r="I113" s="193"/>
      <c r="J113" s="193"/>
      <c r="K113" s="194"/>
    </row>
    <row r="114" spans="1:12" ht="12" customHeight="1">
      <c r="A114" s="220">
        <v>2401</v>
      </c>
      <c r="B114" s="196" t="s">
        <v>233</v>
      </c>
      <c r="C114" s="197">
        <v>0.11</v>
      </c>
      <c r="D114" s="198">
        <v>1000</v>
      </c>
      <c r="E114" s="203">
        <f t="shared" ref="E114" si="17">C114/D114</f>
        <v>1.1E-4</v>
      </c>
      <c r="F114" s="197">
        <v>0.04</v>
      </c>
      <c r="G114" s="198">
        <v>10</v>
      </c>
      <c r="H114" s="203">
        <f>F114/G114</f>
        <v>4.0000000000000001E-3</v>
      </c>
      <c r="I114" s="197">
        <v>0.5</v>
      </c>
      <c r="J114" s="198" t="s">
        <v>17</v>
      </c>
      <c r="K114" s="203" t="s">
        <v>14</v>
      </c>
    </row>
    <row r="115" spans="1:12" ht="17.100000000000001" customHeight="1">
      <c r="A115" s="158">
        <v>2402</v>
      </c>
      <c r="B115" s="176" t="s">
        <v>22</v>
      </c>
      <c r="C115" s="221">
        <v>295</v>
      </c>
      <c r="D115" s="159">
        <v>1000</v>
      </c>
      <c r="E115" s="222">
        <v>0.29499999999999998</v>
      </c>
      <c r="F115" s="221">
        <v>51</v>
      </c>
      <c r="G115" s="159">
        <v>50</v>
      </c>
      <c r="H115" s="163">
        <v>1.02</v>
      </c>
      <c r="I115" s="221">
        <v>0.05</v>
      </c>
      <c r="J115" s="159" t="s">
        <v>13</v>
      </c>
      <c r="K115" s="222" t="s">
        <v>16</v>
      </c>
    </row>
    <row r="116" spans="1:12" ht="12" customHeight="1">
      <c r="A116" s="158">
        <v>2403</v>
      </c>
      <c r="B116" s="176" t="s">
        <v>23</v>
      </c>
      <c r="C116" s="221">
        <v>0.4</v>
      </c>
      <c r="D116" s="159">
        <v>5000</v>
      </c>
      <c r="E116" s="222">
        <f t="shared" ref="E116:E130" si="18">C116/D116</f>
        <v>8.0000000000000007E-5</v>
      </c>
      <c r="F116" s="221"/>
      <c r="G116" s="159"/>
      <c r="H116" s="222">
        <f>E116</f>
        <v>8.0000000000000007E-5</v>
      </c>
      <c r="I116" s="161">
        <v>1</v>
      </c>
      <c r="J116" s="159" t="s">
        <v>24</v>
      </c>
      <c r="K116" s="162" t="s">
        <v>15</v>
      </c>
      <c r="L116" s="230"/>
    </row>
    <row r="117" spans="1:12" ht="12" customHeight="1">
      <c r="A117" s="247">
        <v>2404</v>
      </c>
      <c r="B117" s="176" t="s">
        <v>363</v>
      </c>
      <c r="C117" s="221">
        <v>0.78</v>
      </c>
      <c r="D117" s="159">
        <v>1000</v>
      </c>
      <c r="E117" s="222">
        <f t="shared" si="18"/>
        <v>7.7999999999999999E-4</v>
      </c>
      <c r="F117" s="221">
        <v>0.1</v>
      </c>
      <c r="G117" s="159">
        <v>10</v>
      </c>
      <c r="H117" s="223">
        <f>F117/G117</f>
        <v>0.01</v>
      </c>
      <c r="I117" s="161">
        <v>0.15</v>
      </c>
      <c r="J117" s="163" t="s">
        <v>13</v>
      </c>
      <c r="K117" s="162" t="s">
        <v>15</v>
      </c>
      <c r="L117" s="177"/>
    </row>
    <row r="118" spans="1:12" ht="12" customHeight="1">
      <c r="A118" s="158">
        <v>2405</v>
      </c>
      <c r="B118" s="176" t="s">
        <v>25</v>
      </c>
      <c r="C118" s="221">
        <v>4.8099999999999996</v>
      </c>
      <c r="D118" s="159">
        <v>1000</v>
      </c>
      <c r="E118" s="222">
        <v>4.7999999999999996E-3</v>
      </c>
      <c r="F118" s="221"/>
      <c r="G118" s="159"/>
      <c r="H118" s="223">
        <v>4.7999999999999996E-3</v>
      </c>
      <c r="I118" s="161">
        <v>0.05</v>
      </c>
      <c r="J118" s="163" t="s">
        <v>13</v>
      </c>
      <c r="K118" s="162" t="s">
        <v>15</v>
      </c>
      <c r="L118" s="177"/>
    </row>
    <row r="119" spans="1:12" ht="12" customHeight="1">
      <c r="A119" s="158">
        <v>2406</v>
      </c>
      <c r="B119" s="210" t="s">
        <v>26</v>
      </c>
      <c r="C119" s="221">
        <v>35</v>
      </c>
      <c r="D119" s="159">
        <v>5000</v>
      </c>
      <c r="E119" s="222">
        <f t="shared" si="18"/>
        <v>7.0000000000000001E-3</v>
      </c>
      <c r="F119" s="221"/>
      <c r="G119" s="159"/>
      <c r="H119" s="223">
        <f>E119</f>
        <v>7.0000000000000001E-3</v>
      </c>
      <c r="I119" s="161">
        <v>1</v>
      </c>
      <c r="J119" s="163" t="s">
        <v>24</v>
      </c>
      <c r="K119" s="162" t="s">
        <v>15</v>
      </c>
      <c r="L119" s="178"/>
    </row>
    <row r="120" spans="1:12" ht="12" customHeight="1">
      <c r="A120" s="158">
        <v>2407</v>
      </c>
      <c r="B120" s="176" t="s">
        <v>27</v>
      </c>
      <c r="C120" s="221">
        <v>2</v>
      </c>
      <c r="D120" s="159">
        <v>1000</v>
      </c>
      <c r="E120" s="222">
        <f t="shared" si="18"/>
        <v>2E-3</v>
      </c>
      <c r="F120" s="221"/>
      <c r="G120" s="159"/>
      <c r="H120" s="223">
        <f>E120</f>
        <v>2E-3</v>
      </c>
      <c r="I120" s="161">
        <v>0.05</v>
      </c>
      <c r="J120" s="163" t="s">
        <v>13</v>
      </c>
      <c r="K120" s="162" t="s">
        <v>15</v>
      </c>
      <c r="L120" s="177"/>
    </row>
    <row r="121" spans="1:12" s="156" customFormat="1" ht="12" customHeight="1">
      <c r="A121" s="158">
        <v>2408</v>
      </c>
      <c r="B121" s="176" t="s">
        <v>28</v>
      </c>
      <c r="C121" s="221">
        <v>0.375</v>
      </c>
      <c r="D121" s="159">
        <v>1000</v>
      </c>
      <c r="E121" s="222">
        <f t="shared" si="18"/>
        <v>3.7500000000000001E-4</v>
      </c>
      <c r="F121" s="221">
        <v>2.23E-2</v>
      </c>
      <c r="G121" s="159">
        <v>10</v>
      </c>
      <c r="H121" s="223">
        <f>F121/G121</f>
        <v>2.2300000000000002E-3</v>
      </c>
      <c r="I121" s="161">
        <v>0.05</v>
      </c>
      <c r="J121" s="159" t="s">
        <v>13</v>
      </c>
      <c r="K121" s="222" t="s">
        <v>15</v>
      </c>
      <c r="L121" s="178"/>
    </row>
    <row r="122" spans="1:12" ht="12" customHeight="1">
      <c r="A122" s="158">
        <v>2410</v>
      </c>
      <c r="B122" s="176" t="s">
        <v>232</v>
      </c>
      <c r="C122" s="221">
        <v>4.8000000000000001E-2</v>
      </c>
      <c r="D122" s="159">
        <v>1000</v>
      </c>
      <c r="E122" s="222">
        <f t="shared" si="18"/>
        <v>4.8000000000000001E-5</v>
      </c>
      <c r="F122" s="221">
        <v>1.1999999999999999E-3</v>
      </c>
      <c r="G122" s="159">
        <v>10</v>
      </c>
      <c r="H122" s="223">
        <f t="shared" ref="H122" si="19">F122/G122</f>
        <v>1.1999999999999999E-4</v>
      </c>
      <c r="I122" s="161">
        <v>0.5</v>
      </c>
      <c r="J122" s="159" t="s">
        <v>17</v>
      </c>
      <c r="K122" s="222" t="s">
        <v>15</v>
      </c>
      <c r="L122" s="178"/>
    </row>
    <row r="123" spans="1:12" s="156" customFormat="1" ht="12" customHeight="1">
      <c r="A123" s="158">
        <v>2411</v>
      </c>
      <c r="B123" s="176" t="s">
        <v>231</v>
      </c>
      <c r="C123" s="221">
        <v>0.16</v>
      </c>
      <c r="D123" s="159">
        <v>1000</v>
      </c>
      <c r="E123" s="222">
        <f t="shared" si="18"/>
        <v>1.6000000000000001E-4</v>
      </c>
      <c r="F123" s="221">
        <v>0.03</v>
      </c>
      <c r="G123" s="159">
        <v>10</v>
      </c>
      <c r="H123" s="223">
        <f>F123/G123</f>
        <v>3.0000000000000001E-3</v>
      </c>
      <c r="I123" s="161">
        <v>0.5</v>
      </c>
      <c r="J123" s="159" t="s">
        <v>17</v>
      </c>
      <c r="K123" s="222" t="s">
        <v>15</v>
      </c>
      <c r="L123" s="177"/>
    </row>
    <row r="124" spans="1:12" s="156" customFormat="1" ht="12" customHeight="1">
      <c r="A124" s="158">
        <v>2412</v>
      </c>
      <c r="B124" s="176" t="s">
        <v>29</v>
      </c>
      <c r="C124" s="221">
        <v>0.15</v>
      </c>
      <c r="D124" s="159">
        <v>1000</v>
      </c>
      <c r="E124" s="222">
        <f t="shared" si="18"/>
        <v>1.4999999999999999E-4</v>
      </c>
      <c r="F124" s="221"/>
      <c r="G124" s="159"/>
      <c r="H124" s="223">
        <f>E124</f>
        <v>1.4999999999999999E-4</v>
      </c>
      <c r="I124" s="161">
        <v>0.05</v>
      </c>
      <c r="J124" s="163" t="s">
        <v>13</v>
      </c>
      <c r="K124" s="162" t="s">
        <v>15</v>
      </c>
      <c r="L124" s="177"/>
    </row>
    <row r="125" spans="1:12" ht="12" customHeight="1">
      <c r="A125" s="158">
        <v>2413</v>
      </c>
      <c r="B125" s="176" t="s">
        <v>30</v>
      </c>
      <c r="C125" s="221">
        <v>15.4</v>
      </c>
      <c r="D125" s="159">
        <v>5000</v>
      </c>
      <c r="E125" s="222">
        <f t="shared" si="18"/>
        <v>3.0800000000000003E-3</v>
      </c>
      <c r="F125" s="221"/>
      <c r="G125" s="159"/>
      <c r="H125" s="223">
        <f>E125</f>
        <v>3.0800000000000003E-3</v>
      </c>
      <c r="I125" s="161">
        <v>0.05</v>
      </c>
      <c r="J125" s="163" t="s">
        <v>13</v>
      </c>
      <c r="K125" s="162" t="s">
        <v>14</v>
      </c>
      <c r="L125" s="177"/>
    </row>
    <row r="126" spans="1:12" ht="12" customHeight="1">
      <c r="A126" s="158">
        <v>2414</v>
      </c>
      <c r="B126" s="210" t="s">
        <v>31</v>
      </c>
      <c r="C126" s="221">
        <v>1.1000000000000001</v>
      </c>
      <c r="D126" s="159">
        <v>1000</v>
      </c>
      <c r="E126" s="222">
        <f t="shared" si="18"/>
        <v>1.1000000000000001E-3</v>
      </c>
      <c r="F126" s="221">
        <v>8.9999999999999993E-3</v>
      </c>
      <c r="G126" s="159">
        <v>10</v>
      </c>
      <c r="H126" s="223">
        <f>F126/G126</f>
        <v>8.9999999999999998E-4</v>
      </c>
      <c r="I126" s="161">
        <v>0.05</v>
      </c>
      <c r="J126" s="159" t="s">
        <v>13</v>
      </c>
      <c r="K126" s="222" t="s">
        <v>15</v>
      </c>
      <c r="L126" s="177" t="s">
        <v>367</v>
      </c>
    </row>
    <row r="127" spans="1:12" ht="12" customHeight="1">
      <c r="A127" s="158">
        <v>2415</v>
      </c>
      <c r="B127" s="176" t="s">
        <v>32</v>
      </c>
      <c r="C127" s="221">
        <v>24.8</v>
      </c>
      <c r="D127" s="159">
        <v>1000</v>
      </c>
      <c r="E127" s="222">
        <f t="shared" si="18"/>
        <v>2.4799999999999999E-2</v>
      </c>
      <c r="F127" s="221">
        <v>0.09</v>
      </c>
      <c r="G127" s="159">
        <v>50</v>
      </c>
      <c r="H127" s="223">
        <f>F127/G127</f>
        <v>1.8E-3</v>
      </c>
      <c r="I127" s="161">
        <v>0.05</v>
      </c>
      <c r="J127" s="159" t="s">
        <v>13</v>
      </c>
      <c r="K127" s="222" t="s">
        <v>16</v>
      </c>
      <c r="L127" s="177"/>
    </row>
    <row r="128" spans="1:12" ht="12" customHeight="1">
      <c r="A128" s="158">
        <v>2416</v>
      </c>
      <c r="B128" s="176" t="s">
        <v>33</v>
      </c>
      <c r="C128" s="221">
        <v>36.5</v>
      </c>
      <c r="D128" s="159">
        <v>5000</v>
      </c>
      <c r="E128" s="222">
        <f t="shared" si="18"/>
        <v>7.3000000000000001E-3</v>
      </c>
      <c r="F128" s="221"/>
      <c r="G128" s="159"/>
      <c r="H128" s="223">
        <f t="shared" ref="H128" si="20">E128</f>
        <v>7.3000000000000001E-3</v>
      </c>
      <c r="I128" s="161">
        <v>1</v>
      </c>
      <c r="J128" s="163" t="s">
        <v>15</v>
      </c>
      <c r="K128" s="162" t="s">
        <v>15</v>
      </c>
      <c r="L128" s="177"/>
    </row>
    <row r="129" spans="1:12" ht="12" customHeight="1">
      <c r="A129" s="158">
        <v>2418</v>
      </c>
      <c r="B129" s="176" t="s">
        <v>35</v>
      </c>
      <c r="C129" s="221">
        <v>1.4E-3</v>
      </c>
      <c r="D129" s="159">
        <v>1000</v>
      </c>
      <c r="E129" s="222">
        <f t="shared" si="18"/>
        <v>1.3999999999999999E-6</v>
      </c>
      <c r="F129" s="221">
        <v>6.8999999999999997E-4</v>
      </c>
      <c r="G129" s="159">
        <v>10</v>
      </c>
      <c r="H129" s="223">
        <f>F129/G129</f>
        <v>6.8999999999999997E-5</v>
      </c>
      <c r="I129" s="161">
        <v>0.5</v>
      </c>
      <c r="J129" s="163" t="s">
        <v>17</v>
      </c>
      <c r="K129" s="162" t="s">
        <v>15</v>
      </c>
      <c r="L129" s="177"/>
    </row>
    <row r="130" spans="1:12" ht="12" customHeight="1">
      <c r="A130" s="158">
        <v>2419</v>
      </c>
      <c r="B130" s="176" t="s">
        <v>107</v>
      </c>
      <c r="C130" s="221">
        <v>291</v>
      </c>
      <c r="D130" s="159">
        <v>1000</v>
      </c>
      <c r="E130" s="222">
        <f t="shared" si="18"/>
        <v>0.29099999999999998</v>
      </c>
      <c r="F130" s="221">
        <v>9.43</v>
      </c>
      <c r="G130" s="159">
        <v>10</v>
      </c>
      <c r="H130" s="223">
        <f>+F130/G130</f>
        <v>0.94299999999999995</v>
      </c>
      <c r="I130" s="161">
        <v>0.05</v>
      </c>
      <c r="J130" s="163" t="s">
        <v>13</v>
      </c>
      <c r="K130" s="162" t="s">
        <v>15</v>
      </c>
      <c r="L130" s="177"/>
    </row>
    <row r="131" spans="1:12" ht="12" customHeight="1">
      <c r="A131" s="158">
        <v>2420</v>
      </c>
      <c r="B131" s="176" t="s">
        <v>229</v>
      </c>
      <c r="C131" s="224">
        <v>24.1</v>
      </c>
      <c r="D131" s="184">
        <v>1000</v>
      </c>
      <c r="E131" s="225">
        <f>C131/D131</f>
        <v>2.41E-2</v>
      </c>
      <c r="F131" s="161"/>
      <c r="G131" s="159"/>
      <c r="H131" s="226">
        <f>E131</f>
        <v>2.41E-2</v>
      </c>
      <c r="I131" s="186">
        <v>0.05</v>
      </c>
      <c r="J131" s="183" t="s">
        <v>13</v>
      </c>
      <c r="K131" s="162" t="s">
        <v>15</v>
      </c>
      <c r="L131" s="177"/>
    </row>
    <row r="132" spans="1:12" ht="12" customHeight="1">
      <c r="A132" s="158">
        <v>2421</v>
      </c>
      <c r="B132" s="176" t="s">
        <v>228</v>
      </c>
      <c r="C132" s="224">
        <v>2.7E-2</v>
      </c>
      <c r="D132" s="184">
        <v>1000</v>
      </c>
      <c r="E132" s="225">
        <f>C132/D132</f>
        <v>2.6999999999999999E-5</v>
      </c>
      <c r="F132" s="161">
        <v>8.5000000000000006E-3</v>
      </c>
      <c r="G132" s="159">
        <v>50</v>
      </c>
      <c r="H132" s="223">
        <f>F132/G132</f>
        <v>1.7000000000000001E-4</v>
      </c>
      <c r="I132" s="186">
        <v>0.05</v>
      </c>
      <c r="J132" s="183" t="s">
        <v>13</v>
      </c>
      <c r="K132" s="162" t="s">
        <v>15</v>
      </c>
      <c r="L132" s="177"/>
    </row>
    <row r="133" spans="1:12" ht="12" customHeight="1" thickBot="1">
      <c r="A133" s="189">
        <v>2422</v>
      </c>
      <c r="B133" s="227" t="s">
        <v>227</v>
      </c>
      <c r="C133" s="171">
        <v>100</v>
      </c>
      <c r="D133" s="169">
        <v>1000</v>
      </c>
      <c r="E133" s="228">
        <f>C133/D133</f>
        <v>0.1</v>
      </c>
      <c r="F133" s="171"/>
      <c r="G133" s="169"/>
      <c r="H133" s="229">
        <v>0.1</v>
      </c>
      <c r="I133" s="171">
        <v>0.05</v>
      </c>
      <c r="J133" s="168" t="s">
        <v>13</v>
      </c>
      <c r="K133" s="172" t="s">
        <v>15</v>
      </c>
      <c r="L133" s="177"/>
    </row>
    <row r="134" spans="1:12" s="156" customFormat="1" ht="12" customHeight="1">
      <c r="B134" s="131"/>
      <c r="C134" s="132"/>
      <c r="D134" s="132"/>
      <c r="E134" s="132"/>
      <c r="F134" s="132"/>
      <c r="G134" s="132"/>
      <c r="H134" s="132"/>
      <c r="I134" s="132"/>
      <c r="J134" s="132"/>
      <c r="K134" s="132"/>
      <c r="L134" s="177"/>
    </row>
    <row r="135" spans="1:12" ht="12" customHeight="1">
      <c r="A135" s="156"/>
    </row>
    <row r="136" spans="1:12" ht="12" customHeight="1" thickBot="1">
      <c r="A136" s="156"/>
      <c r="C136" s="217"/>
      <c r="D136" s="218"/>
      <c r="E136" s="219"/>
      <c r="H136" s="219"/>
      <c r="I136" s="218"/>
      <c r="J136" s="217"/>
      <c r="K136" s="217"/>
      <c r="L136" s="177"/>
    </row>
    <row r="137" spans="1:12" ht="16.5" customHeight="1" thickBot="1">
      <c r="A137" s="156"/>
      <c r="B137" s="145" t="s">
        <v>394</v>
      </c>
      <c r="C137" s="146"/>
      <c r="D137" s="146"/>
      <c r="E137" s="146"/>
      <c r="F137" s="146"/>
      <c r="G137" s="146"/>
      <c r="H137" s="146"/>
      <c r="I137" s="146"/>
      <c r="J137" s="146"/>
      <c r="K137" s="147"/>
      <c r="L137" s="177"/>
    </row>
    <row r="138" spans="1:12" ht="12" customHeight="1">
      <c r="A138" s="158">
        <v>2502</v>
      </c>
      <c r="B138" s="176" t="s">
        <v>365</v>
      </c>
      <c r="C138" s="221">
        <v>100</v>
      </c>
      <c r="D138" s="159">
        <v>1000</v>
      </c>
      <c r="E138" s="222">
        <v>0.1</v>
      </c>
      <c r="F138" s="223">
        <v>100</v>
      </c>
      <c r="G138" s="159">
        <v>10</v>
      </c>
      <c r="H138" s="223">
        <v>10</v>
      </c>
      <c r="I138" s="161">
        <v>1</v>
      </c>
      <c r="J138" s="159" t="s">
        <v>24</v>
      </c>
      <c r="K138" s="222" t="s">
        <v>15</v>
      </c>
      <c r="L138" s="177"/>
    </row>
    <row r="139" spans="1:12" ht="12" customHeight="1">
      <c r="A139" s="247">
        <v>2503</v>
      </c>
      <c r="B139" s="176" t="s">
        <v>366</v>
      </c>
      <c r="C139" s="221">
        <v>885</v>
      </c>
      <c r="D139" s="159">
        <v>5000</v>
      </c>
      <c r="E139" s="222">
        <f t="shared" ref="E139:E148" si="21">C139/D139</f>
        <v>0.17699999999999999</v>
      </c>
      <c r="F139" s="223"/>
      <c r="G139" s="159"/>
      <c r="H139" s="223">
        <f>E139</f>
        <v>0.17699999999999999</v>
      </c>
      <c r="I139" s="161">
        <v>0.05</v>
      </c>
      <c r="J139" s="159" t="s">
        <v>13</v>
      </c>
      <c r="K139" s="222" t="s">
        <v>16</v>
      </c>
      <c r="L139" s="177"/>
    </row>
    <row r="140" spans="1:12" ht="12" customHeight="1" outlineLevel="1">
      <c r="A140" s="158">
        <v>2504</v>
      </c>
      <c r="B140" s="176" t="s">
        <v>36</v>
      </c>
      <c r="C140" s="221">
        <v>160</v>
      </c>
      <c r="D140" s="159">
        <v>1000</v>
      </c>
      <c r="E140" s="222">
        <f t="shared" si="21"/>
        <v>0.16</v>
      </c>
      <c r="F140" s="223"/>
      <c r="G140" s="159"/>
      <c r="H140" s="223">
        <v>0.16</v>
      </c>
      <c r="I140" s="161">
        <v>0.05</v>
      </c>
      <c r="J140" s="159" t="s">
        <v>34</v>
      </c>
      <c r="K140" s="222" t="s">
        <v>34</v>
      </c>
      <c r="L140" s="177"/>
    </row>
    <row r="141" spans="1:12" ht="12" customHeight="1" outlineLevel="1">
      <c r="A141" s="158">
        <v>2505</v>
      </c>
      <c r="B141" s="176" t="s">
        <v>37</v>
      </c>
      <c r="C141" s="221">
        <v>100</v>
      </c>
      <c r="D141" s="159">
        <v>1000</v>
      </c>
      <c r="E141" s="222">
        <f>C141/D141</f>
        <v>0.1</v>
      </c>
      <c r="F141" s="223">
        <v>100</v>
      </c>
      <c r="G141" s="159">
        <v>50</v>
      </c>
      <c r="H141" s="223">
        <f>F141/G141</f>
        <v>2</v>
      </c>
      <c r="I141" s="161">
        <v>1</v>
      </c>
      <c r="J141" s="159" t="s">
        <v>34</v>
      </c>
      <c r="K141" s="222" t="s">
        <v>34</v>
      </c>
      <c r="L141" s="177" t="s">
        <v>370</v>
      </c>
    </row>
    <row r="142" spans="1:12" ht="12" customHeight="1" outlineLevel="1">
      <c r="A142" s="158">
        <v>2506</v>
      </c>
      <c r="B142" s="176" t="s">
        <v>38</v>
      </c>
      <c r="C142" s="221">
        <v>825</v>
      </c>
      <c r="D142" s="159">
        <v>1000</v>
      </c>
      <c r="E142" s="222">
        <f t="shared" si="21"/>
        <v>0.82499999999999996</v>
      </c>
      <c r="F142" s="223">
        <v>80</v>
      </c>
      <c r="G142" s="159">
        <v>50</v>
      </c>
      <c r="H142" s="223">
        <f>F142/G142</f>
        <v>1.6</v>
      </c>
      <c r="I142" s="161">
        <v>0.05</v>
      </c>
      <c r="J142" s="159" t="s">
        <v>13</v>
      </c>
      <c r="K142" s="222" t="s">
        <v>16</v>
      </c>
      <c r="L142" s="177"/>
    </row>
    <row r="143" spans="1:12" ht="12" customHeight="1">
      <c r="A143" s="231">
        <v>2507</v>
      </c>
      <c r="B143" s="176" t="s">
        <v>226</v>
      </c>
      <c r="C143" s="221">
        <v>40</v>
      </c>
      <c r="D143" s="159">
        <v>1000</v>
      </c>
      <c r="E143" s="222">
        <f t="shared" si="21"/>
        <v>0.04</v>
      </c>
      <c r="F143" s="223">
        <v>12</v>
      </c>
      <c r="G143" s="159">
        <v>10</v>
      </c>
      <c r="H143" s="223">
        <f t="shared" ref="H143:H150" si="22">F143/G143</f>
        <v>1.2</v>
      </c>
      <c r="I143" s="161">
        <v>1</v>
      </c>
      <c r="J143" s="159" t="s">
        <v>24</v>
      </c>
      <c r="K143" s="222" t="s">
        <v>14</v>
      </c>
      <c r="L143" s="177"/>
    </row>
    <row r="144" spans="1:12" ht="12" customHeight="1" outlineLevel="1">
      <c r="A144" s="231">
        <v>2508</v>
      </c>
      <c r="B144" s="176" t="s">
        <v>225</v>
      </c>
      <c r="C144" s="221">
        <v>100</v>
      </c>
      <c r="D144" s="159">
        <v>1000</v>
      </c>
      <c r="E144" s="222">
        <f t="shared" si="21"/>
        <v>0.1</v>
      </c>
      <c r="F144" s="223">
        <v>5.8</v>
      </c>
      <c r="G144" s="159">
        <v>10</v>
      </c>
      <c r="H144" s="223">
        <f t="shared" si="22"/>
        <v>0.57999999999999996</v>
      </c>
      <c r="I144" s="161">
        <v>1</v>
      </c>
      <c r="J144" s="159" t="s">
        <v>24</v>
      </c>
      <c r="K144" s="222" t="s">
        <v>14</v>
      </c>
      <c r="L144" s="177"/>
    </row>
    <row r="145" spans="1:12" ht="12" customHeight="1">
      <c r="A145" s="158">
        <v>2509</v>
      </c>
      <c r="B145" s="176" t="s">
        <v>39</v>
      </c>
      <c r="C145" s="221">
        <v>494</v>
      </c>
      <c r="D145" s="159">
        <v>1000</v>
      </c>
      <c r="E145" s="222">
        <f t="shared" si="21"/>
        <v>0.49399999999999999</v>
      </c>
      <c r="F145" s="223">
        <v>64</v>
      </c>
      <c r="G145" s="159">
        <v>50</v>
      </c>
      <c r="H145" s="223">
        <f t="shared" si="22"/>
        <v>1.28</v>
      </c>
      <c r="I145" s="161">
        <v>0.05</v>
      </c>
      <c r="J145" s="159" t="s">
        <v>13</v>
      </c>
      <c r="K145" s="222" t="s">
        <v>14</v>
      </c>
      <c r="L145" s="177"/>
    </row>
    <row r="146" spans="1:12" ht="12" customHeight="1" outlineLevel="1">
      <c r="A146" s="158">
        <v>2510</v>
      </c>
      <c r="B146" s="176" t="s">
        <v>224</v>
      </c>
      <c r="C146" s="221">
        <v>100</v>
      </c>
      <c r="D146" s="159">
        <v>1000</v>
      </c>
      <c r="E146" s="222">
        <f t="shared" si="21"/>
        <v>0.1</v>
      </c>
      <c r="F146" s="223">
        <v>100</v>
      </c>
      <c r="G146" s="159">
        <v>10</v>
      </c>
      <c r="H146" s="223">
        <f t="shared" si="22"/>
        <v>10</v>
      </c>
      <c r="I146" s="161">
        <v>0.05</v>
      </c>
      <c r="J146" s="159" t="s">
        <v>13</v>
      </c>
      <c r="K146" s="222" t="s">
        <v>16</v>
      </c>
      <c r="L146" s="177"/>
    </row>
    <row r="147" spans="1:12" ht="12" customHeight="1" outlineLevel="1">
      <c r="A147" s="158">
        <v>2511</v>
      </c>
      <c r="B147" s="176" t="s">
        <v>40</v>
      </c>
      <c r="C147" s="221">
        <v>121</v>
      </c>
      <c r="D147" s="159">
        <v>1000</v>
      </c>
      <c r="E147" s="222">
        <f t="shared" si="21"/>
        <v>0.121</v>
      </c>
      <c r="F147" s="223">
        <v>22</v>
      </c>
      <c r="G147" s="159">
        <v>50</v>
      </c>
      <c r="H147" s="223">
        <f t="shared" si="22"/>
        <v>0.44</v>
      </c>
      <c r="I147" s="161">
        <v>0.5</v>
      </c>
      <c r="J147" s="159" t="s">
        <v>17</v>
      </c>
      <c r="K147" s="222" t="s">
        <v>14</v>
      </c>
      <c r="L147" s="177"/>
    </row>
    <row r="148" spans="1:12" ht="12" customHeight="1" outlineLevel="1">
      <c r="A148" s="158">
        <v>2512</v>
      </c>
      <c r="B148" s="176" t="s">
        <v>223</v>
      </c>
      <c r="C148" s="221">
        <v>650</v>
      </c>
      <c r="D148" s="159">
        <v>1000</v>
      </c>
      <c r="E148" s="222">
        <f t="shared" si="21"/>
        <v>0.65</v>
      </c>
      <c r="F148" s="223">
        <v>25</v>
      </c>
      <c r="G148" s="159">
        <v>50</v>
      </c>
      <c r="H148" s="223">
        <f t="shared" si="22"/>
        <v>0.5</v>
      </c>
      <c r="I148" s="161">
        <v>1</v>
      </c>
      <c r="J148" s="159" t="s">
        <v>24</v>
      </c>
      <c r="K148" s="222" t="s">
        <v>14</v>
      </c>
      <c r="L148" s="177"/>
    </row>
    <row r="149" spans="1:12" ht="12" customHeight="1">
      <c r="A149" s="158">
        <v>2513</v>
      </c>
      <c r="B149" s="176" t="s">
        <v>41</v>
      </c>
      <c r="C149" s="221">
        <v>5.5</v>
      </c>
      <c r="D149" s="159">
        <v>1000</v>
      </c>
      <c r="E149" s="222">
        <f>C149/D149</f>
        <v>5.4999999999999997E-3</v>
      </c>
      <c r="F149" s="223">
        <v>0.66</v>
      </c>
      <c r="G149" s="159">
        <v>10</v>
      </c>
      <c r="H149" s="223">
        <f t="shared" si="22"/>
        <v>6.6000000000000003E-2</v>
      </c>
      <c r="I149" s="161">
        <v>0.05</v>
      </c>
      <c r="J149" s="159" t="s">
        <v>13</v>
      </c>
      <c r="K149" s="222" t="s">
        <v>14</v>
      </c>
      <c r="L149" s="177"/>
    </row>
    <row r="150" spans="1:12" s="156" customFormat="1" ht="12" customHeight="1">
      <c r="A150" s="158">
        <v>2514</v>
      </c>
      <c r="B150" s="176" t="s">
        <v>222</v>
      </c>
      <c r="C150" s="221">
        <v>1000</v>
      </c>
      <c r="D150" s="159">
        <v>1000</v>
      </c>
      <c r="E150" s="222">
        <f>C150/D150</f>
        <v>1</v>
      </c>
      <c r="F150" s="223">
        <v>423</v>
      </c>
      <c r="G150" s="159">
        <v>10</v>
      </c>
      <c r="H150" s="223">
        <f t="shared" si="22"/>
        <v>42.3</v>
      </c>
      <c r="I150" s="161">
        <v>0.5</v>
      </c>
      <c r="J150" s="159" t="s">
        <v>17</v>
      </c>
      <c r="K150" s="222" t="s">
        <v>14</v>
      </c>
      <c r="L150" s="177" t="s">
        <v>373</v>
      </c>
    </row>
    <row r="151" spans="1:12" s="156" customFormat="1" ht="12" customHeight="1">
      <c r="A151" s="158">
        <v>2515</v>
      </c>
      <c r="B151" s="176" t="s">
        <v>42</v>
      </c>
      <c r="C151" s="221"/>
      <c r="D151" s="159"/>
      <c r="E151" s="222">
        <v>10</v>
      </c>
      <c r="F151" s="223"/>
      <c r="G151" s="159"/>
      <c r="H151" s="223">
        <v>10</v>
      </c>
      <c r="I151" s="161">
        <v>1</v>
      </c>
      <c r="J151" s="159" t="s">
        <v>34</v>
      </c>
      <c r="K151" s="222" t="s">
        <v>34</v>
      </c>
      <c r="L151" s="177"/>
    </row>
    <row r="152" spans="1:12" ht="12" customHeight="1">
      <c r="A152" s="158">
        <v>2516</v>
      </c>
      <c r="B152" s="176" t="s">
        <v>43</v>
      </c>
      <c r="C152" s="221"/>
      <c r="D152" s="159"/>
      <c r="E152" s="222">
        <v>10</v>
      </c>
      <c r="F152" s="223"/>
      <c r="G152" s="159"/>
      <c r="H152" s="223">
        <v>10</v>
      </c>
      <c r="I152" s="161">
        <v>0.05</v>
      </c>
      <c r="J152" s="159" t="s">
        <v>34</v>
      </c>
      <c r="K152" s="222" t="s">
        <v>34</v>
      </c>
      <c r="L152" s="177"/>
    </row>
    <row r="153" spans="1:12" ht="12" customHeight="1">
      <c r="A153" s="158">
        <v>2517</v>
      </c>
      <c r="B153" s="232" t="s">
        <v>221</v>
      </c>
      <c r="C153" s="221">
        <v>100</v>
      </c>
      <c r="D153" s="159">
        <v>1000</v>
      </c>
      <c r="E153" s="222">
        <f t="shared" ref="E153:E155" si="23">C153/D153</f>
        <v>0.1</v>
      </c>
      <c r="F153" s="223"/>
      <c r="G153" s="159"/>
      <c r="H153" s="223">
        <f t="shared" ref="H153:H154" si="24">E153</f>
        <v>0.1</v>
      </c>
      <c r="I153" s="161">
        <v>0.05</v>
      </c>
      <c r="J153" s="159" t="s">
        <v>13</v>
      </c>
      <c r="K153" s="222" t="s">
        <v>16</v>
      </c>
      <c r="L153" s="177"/>
    </row>
    <row r="154" spans="1:12" s="156" customFormat="1" ht="12" customHeight="1">
      <c r="A154" s="158">
        <v>2518</v>
      </c>
      <c r="B154" s="232" t="s">
        <v>220</v>
      </c>
      <c r="C154" s="221">
        <v>100</v>
      </c>
      <c r="D154" s="159">
        <v>1000</v>
      </c>
      <c r="E154" s="222">
        <f t="shared" si="23"/>
        <v>0.1</v>
      </c>
      <c r="F154" s="223"/>
      <c r="G154" s="159"/>
      <c r="H154" s="223">
        <f t="shared" si="24"/>
        <v>0.1</v>
      </c>
      <c r="I154" s="161">
        <v>0.05</v>
      </c>
      <c r="J154" s="159" t="s">
        <v>13</v>
      </c>
      <c r="K154" s="222" t="s">
        <v>16</v>
      </c>
      <c r="L154" s="177"/>
    </row>
    <row r="155" spans="1:12" s="156" customFormat="1" ht="12" customHeight="1">
      <c r="A155" s="158">
        <v>2519</v>
      </c>
      <c r="B155" s="212" t="s">
        <v>219</v>
      </c>
      <c r="C155" s="221">
        <v>3.6</v>
      </c>
      <c r="D155" s="159">
        <v>1000</v>
      </c>
      <c r="E155" s="222">
        <f t="shared" si="23"/>
        <v>3.5999999999999999E-3</v>
      </c>
      <c r="F155" s="223">
        <v>0.47</v>
      </c>
      <c r="G155" s="159">
        <v>10</v>
      </c>
      <c r="H155" s="223">
        <f>F155/G155</f>
        <v>4.7E-2</v>
      </c>
      <c r="I155" s="161">
        <v>0.05</v>
      </c>
      <c r="J155" s="159" t="s">
        <v>13</v>
      </c>
      <c r="K155" s="222" t="s">
        <v>15</v>
      </c>
      <c r="L155" s="177"/>
    </row>
    <row r="156" spans="1:12" ht="12" customHeight="1">
      <c r="A156" s="247">
        <v>2520</v>
      </c>
      <c r="B156" s="212" t="s">
        <v>368</v>
      </c>
      <c r="C156" s="221">
        <v>100</v>
      </c>
      <c r="D156" s="159">
        <v>1000</v>
      </c>
      <c r="E156" s="222">
        <v>0.1</v>
      </c>
      <c r="F156" s="223">
        <v>100</v>
      </c>
      <c r="G156" s="159">
        <v>50</v>
      </c>
      <c r="H156" s="223">
        <v>2</v>
      </c>
      <c r="I156" s="161">
        <v>0.05</v>
      </c>
      <c r="J156" s="159" t="s">
        <v>13</v>
      </c>
      <c r="K156" s="222" t="s">
        <v>16</v>
      </c>
      <c r="L156" s="177"/>
    </row>
    <row r="157" spans="1:12" s="156" customFormat="1" ht="12" customHeight="1">
      <c r="A157" s="158">
        <v>2521</v>
      </c>
      <c r="B157" s="176" t="s">
        <v>369</v>
      </c>
      <c r="C157" s="221">
        <v>21</v>
      </c>
      <c r="D157" s="159">
        <v>10000</v>
      </c>
      <c r="E157" s="222">
        <f>C157/D157</f>
        <v>2.0999999999999999E-3</v>
      </c>
      <c r="F157" s="223"/>
      <c r="G157" s="159"/>
      <c r="H157" s="223">
        <f>+E157</f>
        <v>2.0999999999999999E-3</v>
      </c>
      <c r="I157" s="161">
        <v>0.05</v>
      </c>
      <c r="J157" s="159" t="s">
        <v>13</v>
      </c>
      <c r="K157" s="222" t="s">
        <v>16</v>
      </c>
      <c r="L157" s="177"/>
    </row>
    <row r="158" spans="1:12" ht="12" customHeight="1">
      <c r="A158" s="158">
        <v>2522</v>
      </c>
      <c r="B158" s="176" t="s">
        <v>218</v>
      </c>
      <c r="C158" s="233">
        <v>100</v>
      </c>
      <c r="D158" s="151">
        <v>1000</v>
      </c>
      <c r="E158" s="234">
        <f>C158/D158</f>
        <v>0.1</v>
      </c>
      <c r="F158" s="235"/>
      <c r="G158" s="151"/>
      <c r="H158" s="235">
        <f>E158</f>
        <v>0.1</v>
      </c>
      <c r="I158" s="153">
        <v>0.05</v>
      </c>
      <c r="J158" s="151" t="s">
        <v>13</v>
      </c>
      <c r="K158" s="234" t="s">
        <v>15</v>
      </c>
      <c r="L158" s="177"/>
    </row>
    <row r="159" spans="1:12" ht="12" customHeight="1">
      <c r="A159" s="158">
        <v>2523</v>
      </c>
      <c r="B159" s="176" t="s">
        <v>217</v>
      </c>
      <c r="C159" s="233">
        <v>207</v>
      </c>
      <c r="D159" s="151">
        <v>1000</v>
      </c>
      <c r="E159" s="234">
        <f>C159/D159</f>
        <v>0.20699999999999999</v>
      </c>
      <c r="F159" s="235"/>
      <c r="G159" s="151"/>
      <c r="H159" s="235">
        <f>E159</f>
        <v>0.20699999999999999</v>
      </c>
      <c r="I159" s="153">
        <v>1</v>
      </c>
      <c r="J159" s="151" t="s">
        <v>34</v>
      </c>
      <c r="K159" s="234" t="s">
        <v>34</v>
      </c>
      <c r="L159" s="177"/>
    </row>
    <row r="160" spans="1:12" ht="12" customHeight="1">
      <c r="A160" s="158">
        <v>2524</v>
      </c>
      <c r="B160" s="176" t="s">
        <v>44</v>
      </c>
      <c r="C160" s="221">
        <v>410</v>
      </c>
      <c r="D160" s="159">
        <v>1000</v>
      </c>
      <c r="E160" s="222">
        <f t="shared" ref="E160:E161" si="25">C160/D160</f>
        <v>0.41</v>
      </c>
      <c r="F160" s="223"/>
      <c r="G160" s="159"/>
      <c r="H160" s="223">
        <f t="shared" ref="H160:H161" si="26">E160</f>
        <v>0.41</v>
      </c>
      <c r="I160" s="161">
        <v>0.05</v>
      </c>
      <c r="J160" s="159" t="s">
        <v>13</v>
      </c>
      <c r="K160" s="222" t="s">
        <v>14</v>
      </c>
      <c r="L160" s="177"/>
    </row>
    <row r="161" spans="1:12" s="156" customFormat="1" ht="12" customHeight="1">
      <c r="A161" s="158">
        <v>2525</v>
      </c>
      <c r="B161" s="176" t="s">
        <v>45</v>
      </c>
      <c r="C161" s="221">
        <v>14</v>
      </c>
      <c r="D161" s="159">
        <v>1000</v>
      </c>
      <c r="E161" s="222">
        <f t="shared" si="25"/>
        <v>1.4E-2</v>
      </c>
      <c r="F161" s="223"/>
      <c r="G161" s="159"/>
      <c r="H161" s="223">
        <f t="shared" si="26"/>
        <v>1.4E-2</v>
      </c>
      <c r="I161" s="161">
        <v>1</v>
      </c>
      <c r="J161" s="159" t="s">
        <v>34</v>
      </c>
      <c r="K161" s="222" t="s">
        <v>34</v>
      </c>
      <c r="L161" s="177"/>
    </row>
    <row r="162" spans="1:12" s="156" customFormat="1" ht="12" customHeight="1">
      <c r="A162" s="158">
        <v>2526</v>
      </c>
      <c r="B162" s="176" t="s">
        <v>216</v>
      </c>
      <c r="C162" s="221">
        <v>4.9000000000000004</v>
      </c>
      <c r="D162" s="159">
        <v>1000</v>
      </c>
      <c r="E162" s="222">
        <f>C162/D162</f>
        <v>4.9000000000000007E-3</v>
      </c>
      <c r="F162" s="223">
        <v>0.7</v>
      </c>
      <c r="G162" s="159">
        <v>50</v>
      </c>
      <c r="H162" s="223">
        <f>F162/G162</f>
        <v>1.3999999999999999E-2</v>
      </c>
      <c r="I162" s="161">
        <v>0.01</v>
      </c>
      <c r="J162" s="159" t="s">
        <v>34</v>
      </c>
      <c r="K162" s="222" t="s">
        <v>34</v>
      </c>
      <c r="L162" s="177"/>
    </row>
    <row r="163" spans="1:12" s="156" customFormat="1" ht="12" customHeight="1">
      <c r="A163" s="158">
        <v>2527</v>
      </c>
      <c r="B163" s="176" t="s">
        <v>215</v>
      </c>
      <c r="C163" s="221">
        <v>2.4</v>
      </c>
      <c r="D163" s="159">
        <v>1000</v>
      </c>
      <c r="E163" s="222">
        <f>C163/D163</f>
        <v>2.3999999999999998E-3</v>
      </c>
      <c r="F163" s="223">
        <v>0.22</v>
      </c>
      <c r="G163" s="159">
        <v>50</v>
      </c>
      <c r="H163" s="223">
        <f>F163/G163</f>
        <v>4.4000000000000003E-3</v>
      </c>
      <c r="I163" s="161">
        <v>0.01</v>
      </c>
      <c r="J163" s="159" t="s">
        <v>34</v>
      </c>
      <c r="K163" s="222" t="s">
        <v>34</v>
      </c>
      <c r="L163" s="177"/>
    </row>
    <row r="164" spans="1:12" s="156" customFormat="1" ht="12" customHeight="1">
      <c r="A164" s="158">
        <v>2528</v>
      </c>
      <c r="B164" s="176" t="s">
        <v>46</v>
      </c>
      <c r="C164" s="221">
        <v>250</v>
      </c>
      <c r="D164" s="159">
        <v>1000</v>
      </c>
      <c r="E164" s="222">
        <f t="shared" ref="E164:E169" si="27">C164/D164</f>
        <v>0.25</v>
      </c>
      <c r="F164" s="223">
        <v>500</v>
      </c>
      <c r="G164" s="159">
        <v>50</v>
      </c>
      <c r="H164" s="223">
        <v>10</v>
      </c>
      <c r="I164" s="161">
        <v>0.05</v>
      </c>
      <c r="J164" s="159" t="s">
        <v>13</v>
      </c>
      <c r="K164" s="222" t="s">
        <v>16</v>
      </c>
      <c r="L164" s="177"/>
    </row>
    <row r="165" spans="1:12" s="156" customFormat="1" ht="12" customHeight="1">
      <c r="A165" s="158">
        <v>2529</v>
      </c>
      <c r="B165" s="176" t="s">
        <v>300</v>
      </c>
      <c r="C165" s="221">
        <v>1000</v>
      </c>
      <c r="D165" s="159">
        <v>1000</v>
      </c>
      <c r="E165" s="222">
        <f t="shared" si="27"/>
        <v>1</v>
      </c>
      <c r="F165" s="223"/>
      <c r="G165" s="159"/>
      <c r="H165" s="223">
        <f t="shared" ref="H165" si="28">E165</f>
        <v>1</v>
      </c>
      <c r="I165" s="161">
        <v>0.05</v>
      </c>
      <c r="J165" s="159" t="s">
        <v>13</v>
      </c>
      <c r="K165" s="222" t="s">
        <v>16</v>
      </c>
      <c r="L165" s="177"/>
    </row>
    <row r="166" spans="1:12" s="156" customFormat="1" ht="12" customHeight="1">
      <c r="A166" s="247">
        <v>2530</v>
      </c>
      <c r="B166" s="176" t="s">
        <v>371</v>
      </c>
      <c r="C166" s="221">
        <v>100</v>
      </c>
      <c r="D166" s="159">
        <v>1000</v>
      </c>
      <c r="E166" s="222">
        <f t="shared" si="27"/>
        <v>0.1</v>
      </c>
      <c r="F166" s="223">
        <v>100</v>
      </c>
      <c r="G166" s="159">
        <v>50</v>
      </c>
      <c r="H166" s="223">
        <f>F166/G166</f>
        <v>2</v>
      </c>
      <c r="I166" s="161">
        <v>0.05</v>
      </c>
      <c r="J166" s="159" t="s">
        <v>13</v>
      </c>
      <c r="K166" s="222" t="s">
        <v>16</v>
      </c>
      <c r="L166" s="177"/>
    </row>
    <row r="167" spans="1:12" s="156" customFormat="1" ht="12" customHeight="1">
      <c r="A167" s="158">
        <v>2531</v>
      </c>
      <c r="B167" s="176" t="s">
        <v>47</v>
      </c>
      <c r="C167" s="221">
        <v>90</v>
      </c>
      <c r="D167" s="159">
        <v>1000</v>
      </c>
      <c r="E167" s="222">
        <f t="shared" si="27"/>
        <v>0.09</v>
      </c>
      <c r="F167" s="223">
        <v>0.78</v>
      </c>
      <c r="G167" s="159">
        <v>50</v>
      </c>
      <c r="H167" s="223">
        <f>F167/G167</f>
        <v>1.5600000000000001E-2</v>
      </c>
      <c r="I167" s="161">
        <v>0.05</v>
      </c>
      <c r="J167" s="159" t="s">
        <v>13</v>
      </c>
      <c r="K167" s="222" t="s">
        <v>16</v>
      </c>
      <c r="L167" s="177"/>
    </row>
    <row r="168" spans="1:12" s="156" customFormat="1" ht="12" customHeight="1">
      <c r="A168" s="158">
        <v>2532</v>
      </c>
      <c r="B168" s="176" t="s">
        <v>48</v>
      </c>
      <c r="C168" s="221">
        <v>1000</v>
      </c>
      <c r="D168" s="159">
        <v>1000</v>
      </c>
      <c r="E168" s="222">
        <f t="shared" si="27"/>
        <v>1</v>
      </c>
      <c r="F168" s="223"/>
      <c r="G168" s="159"/>
      <c r="H168" s="223">
        <f>E168</f>
        <v>1</v>
      </c>
      <c r="I168" s="161">
        <v>0.5</v>
      </c>
      <c r="J168" s="159" t="s">
        <v>17</v>
      </c>
      <c r="K168" s="222" t="s">
        <v>14</v>
      </c>
      <c r="L168" s="177"/>
    </row>
    <row r="169" spans="1:12" s="156" customFormat="1" ht="12" customHeight="1">
      <c r="A169" s="158">
        <v>2533</v>
      </c>
      <c r="B169" s="176" t="s">
        <v>49</v>
      </c>
      <c r="C169" s="221">
        <v>250</v>
      </c>
      <c r="D169" s="159">
        <v>5000</v>
      </c>
      <c r="E169" s="222">
        <f t="shared" si="27"/>
        <v>0.05</v>
      </c>
      <c r="F169" s="223"/>
      <c r="G169" s="159"/>
      <c r="H169" s="223">
        <f>E169</f>
        <v>0.05</v>
      </c>
      <c r="I169" s="161">
        <v>0.5</v>
      </c>
      <c r="J169" s="159" t="s">
        <v>17</v>
      </c>
      <c r="K169" s="222" t="s">
        <v>14</v>
      </c>
      <c r="L169" s="177"/>
    </row>
    <row r="170" spans="1:12" s="156" customFormat="1" ht="12" customHeight="1">
      <c r="A170" s="158">
        <v>2534</v>
      </c>
      <c r="B170" s="176" t="s">
        <v>50</v>
      </c>
      <c r="C170" s="221"/>
      <c r="D170" s="159"/>
      <c r="E170" s="222">
        <v>10</v>
      </c>
      <c r="F170" s="223"/>
      <c r="G170" s="159"/>
      <c r="H170" s="223">
        <v>10</v>
      </c>
      <c r="I170" s="161">
        <v>0.05</v>
      </c>
      <c r="J170" s="159" t="s">
        <v>34</v>
      </c>
      <c r="K170" s="222" t="s">
        <v>34</v>
      </c>
      <c r="L170" s="177"/>
    </row>
    <row r="171" spans="1:12" s="156" customFormat="1" ht="12" customHeight="1">
      <c r="A171" s="158">
        <v>2535</v>
      </c>
      <c r="B171" s="176" t="s">
        <v>372</v>
      </c>
      <c r="C171" s="221"/>
      <c r="D171" s="159"/>
      <c r="E171" s="222">
        <v>10</v>
      </c>
      <c r="F171" s="223"/>
      <c r="G171" s="159"/>
      <c r="H171" s="223">
        <v>10</v>
      </c>
      <c r="I171" s="161">
        <v>1</v>
      </c>
      <c r="J171" s="159" t="s">
        <v>34</v>
      </c>
      <c r="K171" s="222" t="s">
        <v>34</v>
      </c>
      <c r="L171" s="177"/>
    </row>
    <row r="172" spans="1:12" ht="12" customHeight="1">
      <c r="A172" s="158">
        <v>2536</v>
      </c>
      <c r="B172" s="176" t="s">
        <v>51</v>
      </c>
      <c r="C172" s="221">
        <v>9100</v>
      </c>
      <c r="D172" s="159">
        <v>5000</v>
      </c>
      <c r="E172" s="222">
        <f t="shared" ref="E172" si="29">C172/D172</f>
        <v>1.82</v>
      </c>
      <c r="F172" s="223"/>
      <c r="G172" s="159"/>
      <c r="H172" s="223">
        <f>E172</f>
        <v>1.82</v>
      </c>
      <c r="I172" s="161">
        <v>0.5</v>
      </c>
      <c r="J172" s="159" t="s">
        <v>17</v>
      </c>
      <c r="K172" s="222" t="s">
        <v>15</v>
      </c>
      <c r="L172" s="177"/>
    </row>
    <row r="173" spans="1:12" ht="12" customHeight="1">
      <c r="A173" s="158">
        <v>2537</v>
      </c>
      <c r="B173" s="176" t="s">
        <v>52</v>
      </c>
      <c r="C173" s="221"/>
      <c r="D173" s="159"/>
      <c r="E173" s="222">
        <v>10</v>
      </c>
      <c r="F173" s="223"/>
      <c r="G173" s="159"/>
      <c r="H173" s="223">
        <v>10</v>
      </c>
      <c r="I173" s="161">
        <v>1</v>
      </c>
      <c r="J173" s="159" t="s">
        <v>34</v>
      </c>
      <c r="K173" s="222" t="s">
        <v>34</v>
      </c>
      <c r="L173" s="177"/>
    </row>
    <row r="174" spans="1:12" s="156" customFormat="1" ht="12" customHeight="1">
      <c r="A174" s="158">
        <v>2538</v>
      </c>
      <c r="B174" s="176" t="s">
        <v>214</v>
      </c>
      <c r="C174" s="221">
        <v>1000</v>
      </c>
      <c r="D174" s="159">
        <v>10000</v>
      </c>
      <c r="E174" s="222">
        <f t="shared" ref="E174:E180" si="30">C174/D174</f>
        <v>0.1</v>
      </c>
      <c r="F174" s="223"/>
      <c r="G174" s="159"/>
      <c r="H174" s="223">
        <f t="shared" ref="H174:H176" si="31">E174</f>
        <v>0.1</v>
      </c>
      <c r="I174" s="161">
        <v>1</v>
      </c>
      <c r="J174" s="159" t="s">
        <v>24</v>
      </c>
      <c r="K174" s="222" t="s">
        <v>14</v>
      </c>
      <c r="L174" s="177"/>
    </row>
    <row r="175" spans="1:12" s="156" customFormat="1" ht="12" customHeight="1">
      <c r="A175" s="158">
        <v>2539</v>
      </c>
      <c r="B175" s="176" t="s">
        <v>213</v>
      </c>
      <c r="C175" s="221">
        <v>1000</v>
      </c>
      <c r="D175" s="159">
        <v>10000</v>
      </c>
      <c r="E175" s="222">
        <f t="shared" si="30"/>
        <v>0.1</v>
      </c>
      <c r="F175" s="223"/>
      <c r="G175" s="159"/>
      <c r="H175" s="223">
        <f t="shared" si="31"/>
        <v>0.1</v>
      </c>
      <c r="I175" s="161">
        <v>0.05</v>
      </c>
      <c r="J175" s="159" t="s">
        <v>13</v>
      </c>
      <c r="K175" s="222" t="s">
        <v>16</v>
      </c>
      <c r="L175" s="177"/>
    </row>
    <row r="176" spans="1:12" s="156" customFormat="1" ht="12" customHeight="1">
      <c r="A176" s="158">
        <v>2540</v>
      </c>
      <c r="B176" s="176" t="s">
        <v>108</v>
      </c>
      <c r="C176" s="221">
        <v>450</v>
      </c>
      <c r="D176" s="159">
        <v>1000</v>
      </c>
      <c r="E176" s="222">
        <f t="shared" si="30"/>
        <v>0.45</v>
      </c>
      <c r="F176" s="223"/>
      <c r="G176" s="159"/>
      <c r="H176" s="223">
        <f t="shared" si="31"/>
        <v>0.45</v>
      </c>
      <c r="I176" s="161">
        <v>0.05</v>
      </c>
      <c r="J176" s="159" t="s">
        <v>13</v>
      </c>
      <c r="K176" s="222" t="s">
        <v>15</v>
      </c>
      <c r="L176" s="177"/>
    </row>
    <row r="177" spans="1:12" ht="12" customHeight="1">
      <c r="A177" s="158">
        <v>2541</v>
      </c>
      <c r="B177" s="176" t="s">
        <v>374</v>
      </c>
      <c r="C177" s="221">
        <v>230</v>
      </c>
      <c r="D177" s="159">
        <v>1000</v>
      </c>
      <c r="E177" s="222">
        <f t="shared" si="30"/>
        <v>0.23</v>
      </c>
      <c r="F177" s="223">
        <v>31</v>
      </c>
      <c r="G177" s="159">
        <v>100</v>
      </c>
      <c r="H177" s="223">
        <f>F177/G177</f>
        <v>0.31</v>
      </c>
      <c r="I177" s="161">
        <v>0.15</v>
      </c>
      <c r="J177" s="159" t="s">
        <v>13</v>
      </c>
      <c r="K177" s="222" t="s">
        <v>14</v>
      </c>
      <c r="L177" s="177"/>
    </row>
    <row r="178" spans="1:12" s="156" customFormat="1" ht="12" customHeight="1">
      <c r="A178" s="158">
        <v>2542</v>
      </c>
      <c r="B178" s="176" t="s">
        <v>53</v>
      </c>
      <c r="C178" s="221"/>
      <c r="D178" s="159"/>
      <c r="E178" s="222">
        <v>10</v>
      </c>
      <c r="F178" s="223"/>
      <c r="G178" s="159"/>
      <c r="H178" s="223">
        <v>10</v>
      </c>
      <c r="I178" s="161">
        <v>0.05</v>
      </c>
      <c r="J178" s="159" t="s">
        <v>34</v>
      </c>
      <c r="K178" s="222" t="s">
        <v>34</v>
      </c>
      <c r="L178" s="177"/>
    </row>
    <row r="179" spans="1:12" s="156" customFormat="1" ht="12" customHeight="1">
      <c r="A179" s="158">
        <v>2543</v>
      </c>
      <c r="B179" s="176" t="s">
        <v>212</v>
      </c>
      <c r="C179" s="221">
        <v>28</v>
      </c>
      <c r="D179" s="159">
        <v>1000</v>
      </c>
      <c r="E179" s="222">
        <f t="shared" si="30"/>
        <v>2.8000000000000001E-2</v>
      </c>
      <c r="F179" s="223">
        <v>0.05</v>
      </c>
      <c r="G179" s="159">
        <v>10</v>
      </c>
      <c r="H179" s="223">
        <f>F179/G179</f>
        <v>5.0000000000000001E-3</v>
      </c>
      <c r="I179" s="161">
        <v>0.05</v>
      </c>
      <c r="J179" s="159" t="s">
        <v>34</v>
      </c>
      <c r="K179" s="222" t="s">
        <v>34</v>
      </c>
      <c r="L179" s="177"/>
    </row>
    <row r="180" spans="1:12" s="156" customFormat="1" ht="12" customHeight="1">
      <c r="A180" s="247">
        <v>2544</v>
      </c>
      <c r="B180" s="176" t="s">
        <v>375</v>
      </c>
      <c r="C180" s="221">
        <v>25</v>
      </c>
      <c r="D180" s="159">
        <v>5000</v>
      </c>
      <c r="E180" s="222">
        <f t="shared" si="30"/>
        <v>5.0000000000000001E-3</v>
      </c>
      <c r="F180" s="223"/>
      <c r="G180" s="159"/>
      <c r="H180" s="223">
        <f t="shared" ref="H180" si="32">E180</f>
        <v>5.0000000000000001E-3</v>
      </c>
      <c r="I180" s="161">
        <v>0.05</v>
      </c>
      <c r="J180" s="159" t="s">
        <v>13</v>
      </c>
      <c r="K180" s="222" t="s">
        <v>16</v>
      </c>
      <c r="L180" s="177"/>
    </row>
    <row r="181" spans="1:12" s="156" customFormat="1" ht="12" customHeight="1">
      <c r="A181" s="158">
        <v>2545</v>
      </c>
      <c r="B181" s="176" t="s">
        <v>109</v>
      </c>
      <c r="C181" s="221">
        <v>113</v>
      </c>
      <c r="D181" s="159">
        <v>5000</v>
      </c>
      <c r="E181" s="236">
        <f>C181/D181</f>
        <v>2.2599999999999999E-2</v>
      </c>
      <c r="F181" s="223"/>
      <c r="G181" s="159"/>
      <c r="H181" s="237">
        <f>+E181</f>
        <v>2.2599999999999999E-2</v>
      </c>
      <c r="I181" s="161">
        <v>0.05</v>
      </c>
      <c r="J181" s="159" t="s">
        <v>13</v>
      </c>
      <c r="K181" s="222" t="s">
        <v>15</v>
      </c>
      <c r="L181" s="177"/>
    </row>
    <row r="182" spans="1:12" s="156" customFormat="1" ht="12" customHeight="1">
      <c r="A182" s="158">
        <v>2546</v>
      </c>
      <c r="B182" s="176" t="s">
        <v>211</v>
      </c>
      <c r="C182" s="221">
        <v>0.17</v>
      </c>
      <c r="D182" s="159">
        <v>1000</v>
      </c>
      <c r="E182" s="222">
        <f>C182/D182</f>
        <v>1.7000000000000001E-4</v>
      </c>
      <c r="F182" s="223">
        <v>6.0000000000000001E-3</v>
      </c>
      <c r="G182" s="159">
        <v>50</v>
      </c>
      <c r="H182" s="223">
        <f>F182/G182</f>
        <v>1.2E-4</v>
      </c>
      <c r="I182" s="161">
        <v>0.01</v>
      </c>
      <c r="J182" s="159" t="s">
        <v>13</v>
      </c>
      <c r="K182" s="222" t="s">
        <v>16</v>
      </c>
      <c r="L182" s="177"/>
    </row>
    <row r="183" spans="1:12" s="156" customFormat="1" ht="12" customHeight="1">
      <c r="A183" s="158">
        <v>2547</v>
      </c>
      <c r="B183" s="176" t="s">
        <v>210</v>
      </c>
      <c r="C183" s="221">
        <v>18</v>
      </c>
      <c r="D183" s="159">
        <v>1000</v>
      </c>
      <c r="E183" s="222">
        <f>C183/D183</f>
        <v>1.7999999999999999E-2</v>
      </c>
      <c r="F183" s="223"/>
      <c r="G183" s="159"/>
      <c r="H183" s="223">
        <f>E183</f>
        <v>1.7999999999999999E-2</v>
      </c>
      <c r="I183" s="161">
        <v>0.01</v>
      </c>
      <c r="J183" s="159" t="s">
        <v>13</v>
      </c>
      <c r="K183" s="222" t="s">
        <v>16</v>
      </c>
      <c r="L183" s="177"/>
    </row>
    <row r="184" spans="1:12" s="156" customFormat="1" ht="12" customHeight="1">
      <c r="A184" s="158">
        <v>2548</v>
      </c>
      <c r="B184" s="176" t="s">
        <v>209</v>
      </c>
      <c r="C184" s="221">
        <v>1972</v>
      </c>
      <c r="D184" s="159">
        <v>1000</v>
      </c>
      <c r="E184" s="222">
        <f>C184/D184</f>
        <v>1.972</v>
      </c>
      <c r="F184" s="223"/>
      <c r="G184" s="159"/>
      <c r="H184" s="237">
        <f>+E184</f>
        <v>1.972</v>
      </c>
      <c r="I184" s="161">
        <v>0.05</v>
      </c>
      <c r="J184" s="159" t="s">
        <v>13</v>
      </c>
      <c r="K184" s="222" t="s">
        <v>15</v>
      </c>
      <c r="L184" s="177"/>
    </row>
    <row r="185" spans="1:12" s="156" customFormat="1" ht="12" customHeight="1">
      <c r="A185" s="158">
        <v>2549</v>
      </c>
      <c r="B185" s="176" t="s">
        <v>54</v>
      </c>
      <c r="C185" s="221">
        <v>2</v>
      </c>
      <c r="D185" s="159">
        <v>1000</v>
      </c>
      <c r="E185" s="222">
        <f t="shared" ref="E185:E239" si="33">C185/D185</f>
        <v>2E-3</v>
      </c>
      <c r="F185" s="223"/>
      <c r="G185" s="159"/>
      <c r="H185" s="223">
        <f t="shared" ref="H185:H189" si="34">E185</f>
        <v>2E-3</v>
      </c>
      <c r="I185" s="161">
        <v>0.5</v>
      </c>
      <c r="J185" s="159" t="s">
        <v>17</v>
      </c>
      <c r="K185" s="222" t="s">
        <v>14</v>
      </c>
      <c r="L185" s="177"/>
    </row>
    <row r="186" spans="1:12" s="156" customFormat="1" ht="12" customHeight="1">
      <c r="A186" s="158">
        <v>2550</v>
      </c>
      <c r="B186" s="176" t="s">
        <v>55</v>
      </c>
      <c r="C186" s="221">
        <v>10</v>
      </c>
      <c r="D186" s="159">
        <v>1000</v>
      </c>
      <c r="E186" s="222">
        <f>C186/D186</f>
        <v>0.01</v>
      </c>
      <c r="F186" s="223"/>
      <c r="G186" s="159"/>
      <c r="H186" s="223">
        <f t="shared" si="34"/>
        <v>0.01</v>
      </c>
      <c r="I186" s="161">
        <v>1</v>
      </c>
      <c r="J186" s="159" t="s">
        <v>24</v>
      </c>
      <c r="K186" s="222" t="s">
        <v>14</v>
      </c>
      <c r="L186" s="177"/>
    </row>
    <row r="187" spans="1:12" s="156" customFormat="1" ht="12" customHeight="1">
      <c r="A187" s="158">
        <v>2551</v>
      </c>
      <c r="B187" s="176" t="s">
        <v>208</v>
      </c>
      <c r="C187" s="221">
        <v>100</v>
      </c>
      <c r="D187" s="159">
        <v>1000</v>
      </c>
      <c r="E187" s="222">
        <f t="shared" ref="E187" si="35">C187/D187</f>
        <v>0.1</v>
      </c>
      <c r="F187" s="223"/>
      <c r="G187" s="159"/>
      <c r="H187" s="223">
        <f t="shared" si="34"/>
        <v>0.1</v>
      </c>
      <c r="I187" s="161">
        <v>0.05</v>
      </c>
      <c r="J187" s="159" t="s">
        <v>13</v>
      </c>
      <c r="K187" s="222" t="s">
        <v>16</v>
      </c>
      <c r="L187" s="177"/>
    </row>
    <row r="188" spans="1:12" s="156" customFormat="1" ht="12" customHeight="1">
      <c r="A188" s="158">
        <v>2552</v>
      </c>
      <c r="B188" s="176" t="s">
        <v>56</v>
      </c>
      <c r="C188" s="221">
        <v>655</v>
      </c>
      <c r="D188" s="159">
        <v>1000</v>
      </c>
      <c r="E188" s="222">
        <f t="shared" si="33"/>
        <v>0.65500000000000003</v>
      </c>
      <c r="F188" s="223"/>
      <c r="G188" s="159"/>
      <c r="H188" s="223">
        <f t="shared" si="34"/>
        <v>0.65500000000000003</v>
      </c>
      <c r="I188" s="161">
        <v>1</v>
      </c>
      <c r="J188" s="159" t="s">
        <v>24</v>
      </c>
      <c r="K188" s="222" t="s">
        <v>15</v>
      </c>
      <c r="L188" s="177"/>
    </row>
    <row r="189" spans="1:12" s="156" customFormat="1" ht="12" customHeight="1">
      <c r="A189" s="158">
        <v>2553</v>
      </c>
      <c r="B189" s="176" t="s">
        <v>57</v>
      </c>
      <c r="C189" s="221">
        <v>530</v>
      </c>
      <c r="D189" s="159">
        <v>1000</v>
      </c>
      <c r="E189" s="222">
        <f t="shared" si="33"/>
        <v>0.53</v>
      </c>
      <c r="F189" s="223"/>
      <c r="G189" s="159"/>
      <c r="H189" s="223">
        <f t="shared" si="34"/>
        <v>0.53</v>
      </c>
      <c r="I189" s="161">
        <v>1</v>
      </c>
      <c r="J189" s="159" t="s">
        <v>24</v>
      </c>
      <c r="K189" s="222" t="s">
        <v>14</v>
      </c>
      <c r="L189" s="177"/>
    </row>
    <row r="190" spans="1:12" s="156" customFormat="1" ht="12" customHeight="1">
      <c r="A190" s="158">
        <v>2554</v>
      </c>
      <c r="B190" s="176" t="s">
        <v>58</v>
      </c>
      <c r="C190" s="221">
        <v>0.2</v>
      </c>
      <c r="D190" s="159">
        <v>1000</v>
      </c>
      <c r="E190" s="222">
        <f t="shared" si="33"/>
        <v>2.0000000000000001E-4</v>
      </c>
      <c r="F190" s="223">
        <v>0.16</v>
      </c>
      <c r="G190" s="159">
        <v>100</v>
      </c>
      <c r="H190" s="223">
        <f>F190/G190</f>
        <v>1.6000000000000001E-3</v>
      </c>
      <c r="I190" s="161">
        <v>1</v>
      </c>
      <c r="J190" s="159" t="s">
        <v>24</v>
      </c>
      <c r="K190" s="222" t="s">
        <v>14</v>
      </c>
      <c r="L190" s="177"/>
    </row>
    <row r="191" spans="1:12" s="156" customFormat="1" ht="12" customHeight="1">
      <c r="A191" s="158">
        <v>2555</v>
      </c>
      <c r="B191" s="176" t="s">
        <v>376</v>
      </c>
      <c r="C191" s="221">
        <v>81</v>
      </c>
      <c r="D191" s="159">
        <v>1000</v>
      </c>
      <c r="E191" s="222">
        <f t="shared" si="33"/>
        <v>8.1000000000000003E-2</v>
      </c>
      <c r="F191" s="223">
        <v>11.7</v>
      </c>
      <c r="G191" s="159">
        <v>50</v>
      </c>
      <c r="H191" s="223">
        <v>0.23400000000000001</v>
      </c>
      <c r="I191" s="161">
        <v>0.05</v>
      </c>
      <c r="J191" s="159" t="s">
        <v>13</v>
      </c>
      <c r="K191" s="222" t="s">
        <v>14</v>
      </c>
      <c r="L191" s="177"/>
    </row>
    <row r="192" spans="1:12" s="156" customFormat="1" ht="12" customHeight="1">
      <c r="A192" s="158">
        <v>2556</v>
      </c>
      <c r="B192" s="176" t="s">
        <v>59</v>
      </c>
      <c r="C192" s="221">
        <v>100</v>
      </c>
      <c r="D192" s="159">
        <v>1000</v>
      </c>
      <c r="E192" s="222">
        <v>0.1</v>
      </c>
      <c r="F192" s="223">
        <v>5.5</v>
      </c>
      <c r="G192" s="159">
        <v>50</v>
      </c>
      <c r="H192" s="223">
        <v>0.11</v>
      </c>
      <c r="I192" s="161">
        <v>0.5</v>
      </c>
      <c r="J192" s="159" t="s">
        <v>17</v>
      </c>
      <c r="K192" s="222" t="s">
        <v>14</v>
      </c>
      <c r="L192" s="177"/>
    </row>
    <row r="193" spans="1:12" ht="12" customHeight="1">
      <c r="A193" s="158">
        <v>2557</v>
      </c>
      <c r="B193" s="176" t="s">
        <v>60</v>
      </c>
      <c r="C193" s="221">
        <v>10</v>
      </c>
      <c r="D193" s="159">
        <v>1000</v>
      </c>
      <c r="E193" s="222">
        <f t="shared" si="33"/>
        <v>0.01</v>
      </c>
      <c r="F193" s="223">
        <v>1</v>
      </c>
      <c r="G193" s="159">
        <v>10</v>
      </c>
      <c r="H193" s="223">
        <f>F193/G193</f>
        <v>0.1</v>
      </c>
      <c r="I193" s="161">
        <v>1</v>
      </c>
      <c r="J193" s="159" t="s">
        <v>24</v>
      </c>
      <c r="K193" s="222" t="s">
        <v>14</v>
      </c>
      <c r="L193" s="177"/>
    </row>
    <row r="194" spans="1:12" s="156" customFormat="1" ht="12" customHeight="1">
      <c r="A194" s="158">
        <v>2558</v>
      </c>
      <c r="B194" s="176" t="s">
        <v>61</v>
      </c>
      <c r="C194" s="221">
        <v>4.2249999999999996</v>
      </c>
      <c r="D194" s="159">
        <v>1000</v>
      </c>
      <c r="E194" s="222">
        <f t="shared" si="33"/>
        <v>4.2249999999999996E-3</v>
      </c>
      <c r="F194" s="223">
        <v>0.11</v>
      </c>
      <c r="G194" s="159">
        <v>50</v>
      </c>
      <c r="H194" s="223">
        <f>F194/G194</f>
        <v>2.2000000000000001E-3</v>
      </c>
      <c r="I194" s="161">
        <v>0.05</v>
      </c>
      <c r="J194" s="159" t="s">
        <v>13</v>
      </c>
      <c r="K194" s="222" t="s">
        <v>15</v>
      </c>
      <c r="L194" s="177"/>
    </row>
    <row r="195" spans="1:12" s="156" customFormat="1" ht="12" customHeight="1">
      <c r="A195" s="158">
        <v>2559</v>
      </c>
      <c r="B195" s="176" t="s">
        <v>62</v>
      </c>
      <c r="C195" s="221">
        <v>0.26</v>
      </c>
      <c r="D195" s="159">
        <v>1000</v>
      </c>
      <c r="E195" s="222">
        <f>C195/D195</f>
        <v>2.6000000000000003E-4</v>
      </c>
      <c r="F195" s="223">
        <v>3.9600000000000003E-2</v>
      </c>
      <c r="G195" s="159">
        <v>50</v>
      </c>
      <c r="H195" s="238">
        <f>F195/G195</f>
        <v>7.9200000000000006E-4</v>
      </c>
      <c r="I195" s="161">
        <v>0.05</v>
      </c>
      <c r="J195" s="159" t="s">
        <v>13</v>
      </c>
      <c r="K195" s="222" t="s">
        <v>15</v>
      </c>
      <c r="L195" s="177"/>
    </row>
    <row r="196" spans="1:12" ht="12" customHeight="1">
      <c r="A196" s="231">
        <v>2560</v>
      </c>
      <c r="B196" s="176" t="s">
        <v>63</v>
      </c>
      <c r="C196" s="221">
        <v>100</v>
      </c>
      <c r="D196" s="159">
        <v>1000</v>
      </c>
      <c r="E196" s="222">
        <f t="shared" si="33"/>
        <v>0.1</v>
      </c>
      <c r="F196" s="223"/>
      <c r="G196" s="159"/>
      <c r="H196" s="223">
        <f t="shared" ref="H196:H232" si="36">E196</f>
        <v>0.1</v>
      </c>
      <c r="I196" s="161">
        <v>0.05</v>
      </c>
      <c r="J196" s="159" t="s">
        <v>13</v>
      </c>
      <c r="K196" s="222" t="s">
        <v>16</v>
      </c>
      <c r="L196" s="177"/>
    </row>
    <row r="197" spans="1:12" s="156" customFormat="1" ht="12" customHeight="1">
      <c r="A197" s="231">
        <v>2561</v>
      </c>
      <c r="B197" s="176" t="s">
        <v>64</v>
      </c>
      <c r="C197" s="221">
        <v>31</v>
      </c>
      <c r="D197" s="159">
        <v>1000</v>
      </c>
      <c r="E197" s="222">
        <f t="shared" si="33"/>
        <v>3.1E-2</v>
      </c>
      <c r="F197" s="223"/>
      <c r="G197" s="159"/>
      <c r="H197" s="223">
        <f t="shared" si="36"/>
        <v>3.1E-2</v>
      </c>
      <c r="I197" s="161">
        <v>0.05</v>
      </c>
      <c r="J197" s="159" t="s">
        <v>13</v>
      </c>
      <c r="K197" s="222" t="s">
        <v>15</v>
      </c>
      <c r="L197" s="177"/>
    </row>
    <row r="198" spans="1:12" s="156" customFormat="1" ht="12" customHeight="1">
      <c r="A198" s="231">
        <v>2562</v>
      </c>
      <c r="B198" s="176" t="s">
        <v>65</v>
      </c>
      <c r="C198" s="221">
        <v>106</v>
      </c>
      <c r="D198" s="159">
        <v>1000</v>
      </c>
      <c r="E198" s="222">
        <f t="shared" si="33"/>
        <v>0.106</v>
      </c>
      <c r="F198" s="223"/>
      <c r="G198" s="159"/>
      <c r="H198" s="223">
        <f t="shared" si="36"/>
        <v>0.106</v>
      </c>
      <c r="I198" s="161">
        <v>0.05</v>
      </c>
      <c r="J198" s="159" t="s">
        <v>13</v>
      </c>
      <c r="K198" s="222" t="s">
        <v>16</v>
      </c>
      <c r="L198" s="177"/>
    </row>
    <row r="199" spans="1:12" s="156" customFormat="1" ht="12" customHeight="1">
      <c r="A199" s="231">
        <v>2563</v>
      </c>
      <c r="B199" s="176" t="s">
        <v>66</v>
      </c>
      <c r="C199" s="221">
        <v>106</v>
      </c>
      <c r="D199" s="159">
        <v>1000</v>
      </c>
      <c r="E199" s="222">
        <f t="shared" si="33"/>
        <v>0.106</v>
      </c>
      <c r="F199" s="223"/>
      <c r="G199" s="159"/>
      <c r="H199" s="223">
        <f t="shared" si="36"/>
        <v>0.106</v>
      </c>
      <c r="I199" s="161">
        <v>0.05</v>
      </c>
      <c r="J199" s="159" t="s">
        <v>13</v>
      </c>
      <c r="K199" s="222" t="s">
        <v>15</v>
      </c>
      <c r="L199" s="177"/>
    </row>
    <row r="200" spans="1:12" s="156" customFormat="1" ht="12" customHeight="1">
      <c r="A200" s="158">
        <v>2564</v>
      </c>
      <c r="B200" s="176" t="s">
        <v>67</v>
      </c>
      <c r="C200" s="221">
        <v>51</v>
      </c>
      <c r="D200" s="159">
        <v>1000</v>
      </c>
      <c r="E200" s="222">
        <v>5.0999999999999997E-2</v>
      </c>
      <c r="F200" s="223"/>
      <c r="G200" s="159"/>
      <c r="H200" s="223">
        <v>5.0999999999999997E-2</v>
      </c>
      <c r="I200" s="161">
        <v>0.05</v>
      </c>
      <c r="J200" s="159" t="s">
        <v>13</v>
      </c>
      <c r="K200" s="222" t="s">
        <v>15</v>
      </c>
      <c r="L200" s="242" t="s">
        <v>377</v>
      </c>
    </row>
    <row r="201" spans="1:12" s="156" customFormat="1" ht="12" customHeight="1">
      <c r="A201" s="231">
        <v>2565</v>
      </c>
      <c r="B201" s="176" t="s">
        <v>68</v>
      </c>
      <c r="C201" s="221">
        <v>138</v>
      </c>
      <c r="D201" s="159">
        <v>1000</v>
      </c>
      <c r="E201" s="222">
        <f t="shared" si="33"/>
        <v>0.13800000000000001</v>
      </c>
      <c r="F201" s="223"/>
      <c r="G201" s="159"/>
      <c r="H201" s="223">
        <f t="shared" si="36"/>
        <v>0.13800000000000001</v>
      </c>
      <c r="I201" s="161">
        <v>0.05</v>
      </c>
      <c r="J201" s="159" t="s">
        <v>34</v>
      </c>
      <c r="K201" s="222" t="s">
        <v>34</v>
      </c>
      <c r="L201" s="177"/>
    </row>
    <row r="202" spans="1:12" s="156" customFormat="1" ht="12" customHeight="1">
      <c r="A202" s="231">
        <v>2566</v>
      </c>
      <c r="B202" s="176" t="s">
        <v>69</v>
      </c>
      <c r="C202" s="221">
        <v>128</v>
      </c>
      <c r="D202" s="159">
        <v>5000</v>
      </c>
      <c r="E202" s="222">
        <f t="shared" si="33"/>
        <v>2.5600000000000001E-2</v>
      </c>
      <c r="F202" s="223"/>
      <c r="G202" s="159"/>
      <c r="H202" s="223">
        <f t="shared" si="36"/>
        <v>2.5600000000000001E-2</v>
      </c>
      <c r="I202" s="161">
        <v>0.05</v>
      </c>
      <c r="J202" s="159" t="s">
        <v>13</v>
      </c>
      <c r="K202" s="222" t="s">
        <v>15</v>
      </c>
      <c r="L202" s="177"/>
    </row>
    <row r="203" spans="1:12" ht="12" customHeight="1">
      <c r="A203" s="231">
        <v>2567</v>
      </c>
      <c r="B203" s="176" t="s">
        <v>70</v>
      </c>
      <c r="C203" s="221">
        <v>30</v>
      </c>
      <c r="D203" s="159">
        <v>1000</v>
      </c>
      <c r="E203" s="222">
        <f t="shared" si="33"/>
        <v>0.03</v>
      </c>
      <c r="F203" s="223"/>
      <c r="G203" s="159"/>
      <c r="H203" s="223">
        <f t="shared" si="36"/>
        <v>0.03</v>
      </c>
      <c r="I203" s="161">
        <v>0.05</v>
      </c>
      <c r="J203" s="159" t="s">
        <v>13</v>
      </c>
      <c r="K203" s="222" t="s">
        <v>16</v>
      </c>
      <c r="L203" s="177"/>
    </row>
    <row r="204" spans="1:12" ht="12" customHeight="1">
      <c r="A204" s="231">
        <v>2568</v>
      </c>
      <c r="B204" s="176" t="s">
        <v>71</v>
      </c>
      <c r="C204" s="221">
        <v>130</v>
      </c>
      <c r="D204" s="159">
        <v>1000</v>
      </c>
      <c r="E204" s="222">
        <f t="shared" si="33"/>
        <v>0.13</v>
      </c>
      <c r="F204" s="223"/>
      <c r="G204" s="159"/>
      <c r="H204" s="223">
        <f t="shared" si="36"/>
        <v>0.13</v>
      </c>
      <c r="I204" s="161">
        <v>0.05</v>
      </c>
      <c r="J204" s="159" t="s">
        <v>13</v>
      </c>
      <c r="K204" s="222" t="s">
        <v>16</v>
      </c>
      <c r="L204" s="177"/>
    </row>
    <row r="205" spans="1:12" ht="12" customHeight="1">
      <c r="A205" s="158">
        <v>2569</v>
      </c>
      <c r="B205" s="176" t="s">
        <v>72</v>
      </c>
      <c r="C205" s="221">
        <v>48</v>
      </c>
      <c r="D205" s="159">
        <v>1000</v>
      </c>
      <c r="E205" s="222">
        <f>C205/D205</f>
        <v>4.8000000000000001E-2</v>
      </c>
      <c r="F205" s="223"/>
      <c r="G205" s="159"/>
      <c r="H205" s="223">
        <f>E205</f>
        <v>4.8000000000000001E-2</v>
      </c>
      <c r="I205" s="161">
        <v>1</v>
      </c>
      <c r="J205" s="159" t="s">
        <v>34</v>
      </c>
      <c r="K205" s="222" t="s">
        <v>34</v>
      </c>
      <c r="L205" s="177"/>
    </row>
    <row r="206" spans="1:12" s="156" customFormat="1" ht="12" customHeight="1">
      <c r="A206" s="158">
        <v>2570</v>
      </c>
      <c r="B206" s="176" t="s">
        <v>73</v>
      </c>
      <c r="C206" s="221">
        <v>100</v>
      </c>
      <c r="D206" s="159">
        <v>1000</v>
      </c>
      <c r="E206" s="222">
        <v>0.1</v>
      </c>
      <c r="F206" s="223">
        <v>10</v>
      </c>
      <c r="G206" s="159">
        <v>50</v>
      </c>
      <c r="H206" s="223">
        <v>0.2</v>
      </c>
      <c r="I206" s="161">
        <v>0.05</v>
      </c>
      <c r="J206" s="159" t="s">
        <v>13</v>
      </c>
      <c r="K206" s="222" t="s">
        <v>15</v>
      </c>
      <c r="L206" s="177"/>
    </row>
    <row r="207" spans="1:12" s="156" customFormat="1" ht="12" customHeight="1">
      <c r="A207" s="158">
        <v>2571</v>
      </c>
      <c r="B207" s="176" t="s">
        <v>207</v>
      </c>
      <c r="C207" s="221">
        <v>31.2</v>
      </c>
      <c r="D207" s="159">
        <v>1000</v>
      </c>
      <c r="E207" s="222">
        <f t="shared" si="33"/>
        <v>3.1199999999999999E-2</v>
      </c>
      <c r="F207" s="223"/>
      <c r="G207" s="159"/>
      <c r="H207" s="223">
        <f>E207</f>
        <v>3.1199999999999999E-2</v>
      </c>
      <c r="I207" s="161">
        <v>0.05</v>
      </c>
      <c r="J207" s="159" t="s">
        <v>13</v>
      </c>
      <c r="K207" s="222" t="s">
        <v>15</v>
      </c>
      <c r="L207" s="177"/>
    </row>
    <row r="208" spans="1:12" s="156" customFormat="1" ht="12" customHeight="1">
      <c r="A208" s="231">
        <v>2572</v>
      </c>
      <c r="B208" s="176" t="s">
        <v>74</v>
      </c>
      <c r="C208" s="221">
        <v>208</v>
      </c>
      <c r="D208" s="159">
        <v>5000</v>
      </c>
      <c r="E208" s="222">
        <f t="shared" si="33"/>
        <v>4.1599999999999998E-2</v>
      </c>
      <c r="F208" s="223"/>
      <c r="G208" s="159"/>
      <c r="H208" s="223">
        <f t="shared" si="36"/>
        <v>4.1599999999999998E-2</v>
      </c>
      <c r="I208" s="161">
        <v>0.05</v>
      </c>
      <c r="J208" s="159" t="s">
        <v>13</v>
      </c>
      <c r="K208" s="222" t="s">
        <v>15</v>
      </c>
      <c r="L208" s="177"/>
    </row>
    <row r="209" spans="1:12" s="156" customFormat="1" ht="12" customHeight="1">
      <c r="A209" s="231">
        <v>2573</v>
      </c>
      <c r="B209" s="176" t="s">
        <v>75</v>
      </c>
      <c r="C209" s="221">
        <v>95</v>
      </c>
      <c r="D209" s="159">
        <v>5000</v>
      </c>
      <c r="E209" s="222">
        <f t="shared" si="33"/>
        <v>1.9E-2</v>
      </c>
      <c r="F209" s="223"/>
      <c r="G209" s="159"/>
      <c r="H209" s="223">
        <f t="shared" si="36"/>
        <v>1.9E-2</v>
      </c>
      <c r="I209" s="161">
        <v>0.05</v>
      </c>
      <c r="J209" s="159" t="s">
        <v>13</v>
      </c>
      <c r="K209" s="222" t="s">
        <v>15</v>
      </c>
      <c r="L209" s="177"/>
    </row>
    <row r="210" spans="1:12" s="156" customFormat="1" ht="12" customHeight="1">
      <c r="A210" s="231">
        <v>2574</v>
      </c>
      <c r="B210" s="176" t="s">
        <v>76</v>
      </c>
      <c r="C210" s="221">
        <v>6500</v>
      </c>
      <c r="D210" s="159">
        <v>1000</v>
      </c>
      <c r="E210" s="222">
        <f t="shared" si="33"/>
        <v>6.5</v>
      </c>
      <c r="F210" s="223"/>
      <c r="G210" s="159"/>
      <c r="H210" s="223">
        <f t="shared" si="36"/>
        <v>6.5</v>
      </c>
      <c r="I210" s="161">
        <v>0.05</v>
      </c>
      <c r="J210" s="159" t="s">
        <v>13</v>
      </c>
      <c r="K210" s="222" t="s">
        <v>16</v>
      </c>
      <c r="L210" s="177"/>
    </row>
    <row r="211" spans="1:12" ht="12" customHeight="1">
      <c r="A211" s="158">
        <v>2575</v>
      </c>
      <c r="B211" s="176" t="s">
        <v>77</v>
      </c>
      <c r="C211" s="221">
        <v>911</v>
      </c>
      <c r="D211" s="159">
        <v>1000</v>
      </c>
      <c r="E211" s="222">
        <f t="shared" si="33"/>
        <v>0.91100000000000003</v>
      </c>
      <c r="F211" s="223">
        <v>88</v>
      </c>
      <c r="G211" s="159">
        <v>10</v>
      </c>
      <c r="H211" s="223">
        <f>F211/G211</f>
        <v>8.8000000000000007</v>
      </c>
      <c r="I211" s="161">
        <v>0.05</v>
      </c>
      <c r="J211" s="159" t="s">
        <v>13</v>
      </c>
      <c r="K211" s="222" t="s">
        <v>16</v>
      </c>
      <c r="L211" s="177"/>
    </row>
    <row r="212" spans="1:12" s="156" customFormat="1" ht="12" customHeight="1">
      <c r="A212" s="158">
        <v>2576</v>
      </c>
      <c r="B212" s="176" t="s">
        <v>78</v>
      </c>
      <c r="C212" s="221">
        <v>4400</v>
      </c>
      <c r="D212" s="159">
        <v>1000</v>
      </c>
      <c r="E212" s="222">
        <f>C212/D212</f>
        <v>4.4000000000000004</v>
      </c>
      <c r="F212" s="223">
        <v>100</v>
      </c>
      <c r="G212" s="159">
        <v>10</v>
      </c>
      <c r="H212" s="223">
        <f>F212/G212</f>
        <v>10</v>
      </c>
      <c r="I212" s="161">
        <v>0.05</v>
      </c>
      <c r="J212" s="159" t="s">
        <v>13</v>
      </c>
      <c r="K212" s="222" t="s">
        <v>16</v>
      </c>
      <c r="L212" s="177"/>
    </row>
    <row r="213" spans="1:12" s="156" customFormat="1" ht="12" customHeight="1">
      <c r="A213" s="158">
        <v>2577</v>
      </c>
      <c r="B213" s="176" t="s">
        <v>79</v>
      </c>
      <c r="C213" s="221">
        <v>500</v>
      </c>
      <c r="D213" s="159">
        <v>1000</v>
      </c>
      <c r="E213" s="222">
        <f t="shared" ref="E213" si="37">C213/D213</f>
        <v>0.5</v>
      </c>
      <c r="F213" s="223"/>
      <c r="G213" s="159"/>
      <c r="H213" s="223">
        <f t="shared" ref="H213" si="38">E213</f>
        <v>0.5</v>
      </c>
      <c r="I213" s="161">
        <v>0.05</v>
      </c>
      <c r="J213" s="159" t="s">
        <v>13</v>
      </c>
      <c r="K213" s="222" t="s">
        <v>15</v>
      </c>
      <c r="L213" s="177"/>
    </row>
    <row r="214" spans="1:12" ht="12" customHeight="1">
      <c r="A214" s="158">
        <v>2578</v>
      </c>
      <c r="B214" s="176" t="s">
        <v>80</v>
      </c>
      <c r="C214" s="221">
        <v>3940</v>
      </c>
      <c r="D214" s="159">
        <v>5000</v>
      </c>
      <c r="E214" s="222">
        <f t="shared" si="33"/>
        <v>0.78800000000000003</v>
      </c>
      <c r="F214" s="223"/>
      <c r="G214" s="159"/>
      <c r="H214" s="223">
        <f t="shared" si="36"/>
        <v>0.78800000000000003</v>
      </c>
      <c r="I214" s="161">
        <v>0.05</v>
      </c>
      <c r="J214" s="159" t="s">
        <v>13</v>
      </c>
      <c r="K214" s="222" t="s">
        <v>15</v>
      </c>
      <c r="L214" s="177" t="s">
        <v>378</v>
      </c>
    </row>
    <row r="215" spans="1:12" ht="12" customHeight="1">
      <c r="A215" s="158">
        <v>2579</v>
      </c>
      <c r="B215" s="176" t="s">
        <v>81</v>
      </c>
      <c r="C215" s="221">
        <v>1254</v>
      </c>
      <c r="D215" s="159">
        <v>1000</v>
      </c>
      <c r="E215" s="222">
        <f t="shared" si="33"/>
        <v>1.254</v>
      </c>
      <c r="F215" s="223"/>
      <c r="G215" s="159"/>
      <c r="H215" s="223">
        <f t="shared" si="36"/>
        <v>1.254</v>
      </c>
      <c r="I215" s="161">
        <v>0.05</v>
      </c>
      <c r="J215" s="159" t="s">
        <v>13</v>
      </c>
      <c r="K215" s="222" t="s">
        <v>15</v>
      </c>
      <c r="L215" s="177" t="s">
        <v>378</v>
      </c>
    </row>
    <row r="216" spans="1:12" s="156" customFormat="1" ht="12" customHeight="1">
      <c r="A216" s="158">
        <v>2580</v>
      </c>
      <c r="B216" s="176" t="s">
        <v>82</v>
      </c>
      <c r="C216" s="221">
        <v>943</v>
      </c>
      <c r="D216" s="159">
        <v>1000</v>
      </c>
      <c r="E216" s="222">
        <f t="shared" si="33"/>
        <v>0.94299999999999995</v>
      </c>
      <c r="F216" s="223">
        <v>320</v>
      </c>
      <c r="G216" s="159">
        <v>50</v>
      </c>
      <c r="H216" s="223">
        <f>F216/G216</f>
        <v>6.4</v>
      </c>
      <c r="I216" s="161">
        <v>0.5</v>
      </c>
      <c r="J216" s="159" t="s">
        <v>17</v>
      </c>
      <c r="K216" s="222" t="s">
        <v>15</v>
      </c>
      <c r="L216" s="177"/>
    </row>
    <row r="217" spans="1:12" s="156" customFormat="1" ht="12" customHeight="1">
      <c r="A217" s="158">
        <v>2581</v>
      </c>
      <c r="B217" s="176" t="s">
        <v>83</v>
      </c>
      <c r="C217" s="221">
        <v>32000</v>
      </c>
      <c r="D217" s="159">
        <v>1000</v>
      </c>
      <c r="E217" s="222">
        <f t="shared" si="33"/>
        <v>32</v>
      </c>
      <c r="F217" s="163"/>
      <c r="G217" s="159"/>
      <c r="H217" s="160">
        <f t="shared" ref="H217" si="39">E217</f>
        <v>32</v>
      </c>
      <c r="I217" s="161">
        <v>0.05</v>
      </c>
      <c r="J217" s="159" t="s">
        <v>13</v>
      </c>
      <c r="K217" s="222" t="s">
        <v>16</v>
      </c>
      <c r="L217" s="177"/>
    </row>
    <row r="218" spans="1:12" s="156" customFormat="1" ht="12" customHeight="1">
      <c r="A218" s="158">
        <v>2582</v>
      </c>
      <c r="B218" s="176" t="s">
        <v>84</v>
      </c>
      <c r="C218" s="221">
        <v>500</v>
      </c>
      <c r="D218" s="159">
        <v>1000</v>
      </c>
      <c r="E218" s="222">
        <f t="shared" si="33"/>
        <v>0.5</v>
      </c>
      <c r="F218" s="223"/>
      <c r="G218" s="159"/>
      <c r="H218" s="223">
        <f>E218</f>
        <v>0.5</v>
      </c>
      <c r="I218" s="161">
        <v>0.05</v>
      </c>
      <c r="J218" s="159" t="s">
        <v>13</v>
      </c>
      <c r="K218" s="222" t="s">
        <v>15</v>
      </c>
      <c r="L218" s="177"/>
    </row>
    <row r="219" spans="1:12" s="156" customFormat="1" ht="12" customHeight="1">
      <c r="A219" s="158">
        <v>2583</v>
      </c>
      <c r="B219" s="176" t="s">
        <v>85</v>
      </c>
      <c r="C219" s="239">
        <v>762.5</v>
      </c>
      <c r="D219" s="159">
        <v>1000</v>
      </c>
      <c r="E219" s="240">
        <f t="shared" si="33"/>
        <v>0.76249999999999996</v>
      </c>
      <c r="F219" s="223"/>
      <c r="G219" s="159"/>
      <c r="H219" s="241">
        <f>E219</f>
        <v>0.76249999999999996</v>
      </c>
      <c r="I219" s="161">
        <v>0.05</v>
      </c>
      <c r="J219" s="159" t="s">
        <v>13</v>
      </c>
      <c r="K219" s="222" t="s">
        <v>15</v>
      </c>
      <c r="L219" s="177"/>
    </row>
    <row r="220" spans="1:12" s="156" customFormat="1" ht="12" customHeight="1">
      <c r="A220" s="158">
        <v>2584</v>
      </c>
      <c r="B220" s="176" t="s">
        <v>86</v>
      </c>
      <c r="C220" s="221">
        <v>109</v>
      </c>
      <c r="D220" s="159">
        <v>1000</v>
      </c>
      <c r="E220" s="222">
        <f t="shared" si="33"/>
        <v>0.109</v>
      </c>
      <c r="F220" s="223">
        <v>172.5</v>
      </c>
      <c r="G220" s="159">
        <v>50</v>
      </c>
      <c r="H220" s="223">
        <f>F220/G220</f>
        <v>3.45</v>
      </c>
      <c r="I220" s="161">
        <v>0.05</v>
      </c>
      <c r="J220" s="159" t="s">
        <v>13</v>
      </c>
      <c r="K220" s="222" t="s">
        <v>15</v>
      </c>
      <c r="L220" s="177"/>
    </row>
    <row r="221" spans="1:12" s="156" customFormat="1" ht="12" customHeight="1">
      <c r="A221" s="158">
        <v>2585</v>
      </c>
      <c r="B221" s="176" t="s">
        <v>87</v>
      </c>
      <c r="C221" s="221">
        <v>969</v>
      </c>
      <c r="D221" s="159">
        <v>1000</v>
      </c>
      <c r="E221" s="222">
        <f t="shared" si="33"/>
        <v>0.96899999999999997</v>
      </c>
      <c r="F221" s="223">
        <v>0.5</v>
      </c>
      <c r="G221" s="159">
        <v>50</v>
      </c>
      <c r="H221" s="223">
        <f>F221/G221</f>
        <v>0.01</v>
      </c>
      <c r="I221" s="161">
        <v>0.05</v>
      </c>
      <c r="J221" s="159" t="s">
        <v>13</v>
      </c>
      <c r="K221" s="222" t="s">
        <v>15</v>
      </c>
      <c r="L221" s="133"/>
    </row>
    <row r="222" spans="1:12" ht="12" customHeight="1">
      <c r="A222" s="158">
        <v>2586</v>
      </c>
      <c r="B222" s="176" t="s">
        <v>88</v>
      </c>
      <c r="C222" s="221">
        <v>841</v>
      </c>
      <c r="D222" s="159">
        <v>1000</v>
      </c>
      <c r="E222" s="222">
        <f t="shared" si="33"/>
        <v>0.84099999999999997</v>
      </c>
      <c r="F222" s="223"/>
      <c r="G222" s="159"/>
      <c r="H222" s="223">
        <f t="shared" si="36"/>
        <v>0.84099999999999997</v>
      </c>
      <c r="I222" s="161">
        <v>0.05</v>
      </c>
      <c r="J222" s="159" t="s">
        <v>13</v>
      </c>
      <c r="K222" s="222" t="s">
        <v>15</v>
      </c>
    </row>
    <row r="223" spans="1:12" ht="12" customHeight="1">
      <c r="A223" s="231">
        <v>2587</v>
      </c>
      <c r="B223" s="176" t="s">
        <v>89</v>
      </c>
      <c r="C223" s="221">
        <v>1000</v>
      </c>
      <c r="D223" s="159">
        <v>5000</v>
      </c>
      <c r="E223" s="222">
        <f t="shared" si="33"/>
        <v>0.2</v>
      </c>
      <c r="F223" s="223"/>
      <c r="G223" s="159"/>
      <c r="H223" s="223">
        <f t="shared" si="36"/>
        <v>0.2</v>
      </c>
      <c r="I223" s="161">
        <v>0.5</v>
      </c>
      <c r="J223" s="159" t="s">
        <v>17</v>
      </c>
      <c r="K223" s="222" t="s">
        <v>15</v>
      </c>
    </row>
    <row r="224" spans="1:12" ht="12" customHeight="1">
      <c r="A224" s="231">
        <v>2588</v>
      </c>
      <c r="B224" s="176" t="s">
        <v>90</v>
      </c>
      <c r="C224" s="221">
        <v>4400</v>
      </c>
      <c r="D224" s="159">
        <v>1000</v>
      </c>
      <c r="E224" s="222">
        <f t="shared" si="33"/>
        <v>4.4000000000000004</v>
      </c>
      <c r="F224" s="223"/>
      <c r="G224" s="159"/>
      <c r="H224" s="223">
        <f t="shared" si="36"/>
        <v>4.4000000000000004</v>
      </c>
      <c r="I224" s="161">
        <v>0.5</v>
      </c>
      <c r="J224" s="159" t="s">
        <v>17</v>
      </c>
      <c r="K224" s="222" t="s">
        <v>15</v>
      </c>
    </row>
    <row r="225" spans="1:12" ht="12" customHeight="1">
      <c r="A225" s="231">
        <v>2589</v>
      </c>
      <c r="B225" s="176" t="s">
        <v>91</v>
      </c>
      <c r="C225" s="221">
        <v>1.8</v>
      </c>
      <c r="D225" s="159">
        <v>1000</v>
      </c>
      <c r="E225" s="222">
        <f t="shared" si="33"/>
        <v>1.8E-3</v>
      </c>
      <c r="F225" s="223"/>
      <c r="G225" s="159"/>
      <c r="H225" s="223">
        <f t="shared" si="36"/>
        <v>1.8E-3</v>
      </c>
      <c r="I225" s="161">
        <v>0.05</v>
      </c>
      <c r="J225" s="159" t="s">
        <v>13</v>
      </c>
      <c r="K225" s="222" t="s">
        <v>15</v>
      </c>
    </row>
    <row r="226" spans="1:12" ht="12" customHeight="1">
      <c r="A226" s="231">
        <v>2590</v>
      </c>
      <c r="B226" s="176" t="s">
        <v>92</v>
      </c>
      <c r="C226" s="221">
        <v>100</v>
      </c>
      <c r="D226" s="159">
        <v>5000</v>
      </c>
      <c r="E226" s="222">
        <f t="shared" si="33"/>
        <v>0.02</v>
      </c>
      <c r="F226" s="223"/>
      <c r="G226" s="159"/>
      <c r="H226" s="223">
        <f t="shared" si="36"/>
        <v>0.02</v>
      </c>
      <c r="I226" s="161">
        <v>0.5</v>
      </c>
      <c r="J226" s="159" t="s">
        <v>17</v>
      </c>
      <c r="K226" s="222" t="s">
        <v>15</v>
      </c>
    </row>
    <row r="227" spans="1:12" s="246" customFormat="1" ht="12" customHeight="1">
      <c r="A227" s="158">
        <v>2591</v>
      </c>
      <c r="B227" s="176" t="s">
        <v>93</v>
      </c>
      <c r="C227" s="221">
        <v>10000</v>
      </c>
      <c r="D227" s="159">
        <v>10000</v>
      </c>
      <c r="E227" s="222">
        <f t="shared" si="33"/>
        <v>1</v>
      </c>
      <c r="F227" s="223"/>
      <c r="G227" s="159"/>
      <c r="H227" s="223">
        <f t="shared" si="36"/>
        <v>1</v>
      </c>
      <c r="I227" s="161">
        <v>0.05</v>
      </c>
      <c r="J227" s="159" t="s">
        <v>13</v>
      </c>
      <c r="K227" s="222" t="s">
        <v>15</v>
      </c>
      <c r="L227" s="177"/>
    </row>
    <row r="228" spans="1:12" s="246" customFormat="1" ht="12" customHeight="1">
      <c r="A228" s="158">
        <v>2592</v>
      </c>
      <c r="B228" s="176" t="s">
        <v>94</v>
      </c>
      <c r="C228" s="221">
        <v>100</v>
      </c>
      <c r="D228" s="159">
        <v>1000</v>
      </c>
      <c r="E228" s="222">
        <f>C228/D228</f>
        <v>0.1</v>
      </c>
      <c r="F228" s="223">
        <v>100</v>
      </c>
      <c r="G228" s="159">
        <v>50</v>
      </c>
      <c r="H228" s="223">
        <f>F228/G228</f>
        <v>2</v>
      </c>
      <c r="I228" s="161">
        <v>0.05</v>
      </c>
      <c r="J228" s="159" t="s">
        <v>13</v>
      </c>
      <c r="K228" s="222" t="s">
        <v>16</v>
      </c>
      <c r="L228" s="133"/>
    </row>
    <row r="229" spans="1:12" s="246" customFormat="1" ht="12" customHeight="1">
      <c r="A229" s="158">
        <v>2593</v>
      </c>
      <c r="B229" s="176" t="s">
        <v>95</v>
      </c>
      <c r="C229" s="221">
        <v>209</v>
      </c>
      <c r="D229" s="159">
        <v>5000</v>
      </c>
      <c r="E229" s="222">
        <f t="shared" si="33"/>
        <v>4.1799999999999997E-2</v>
      </c>
      <c r="F229" s="223"/>
      <c r="G229" s="159"/>
      <c r="H229" s="223">
        <f t="shared" si="36"/>
        <v>4.1799999999999997E-2</v>
      </c>
      <c r="I229" s="161">
        <v>1</v>
      </c>
      <c r="J229" s="159" t="s">
        <v>24</v>
      </c>
      <c r="K229" s="222" t="s">
        <v>15</v>
      </c>
      <c r="L229" s="133"/>
    </row>
    <row r="230" spans="1:12" s="246" customFormat="1" ht="12" customHeight="1">
      <c r="A230" s="158">
        <v>2594</v>
      </c>
      <c r="B230" s="176" t="s">
        <v>206</v>
      </c>
      <c r="C230" s="221">
        <v>188</v>
      </c>
      <c r="D230" s="159">
        <v>5000</v>
      </c>
      <c r="E230" s="222">
        <f t="shared" si="33"/>
        <v>3.7600000000000001E-2</v>
      </c>
      <c r="F230" s="223"/>
      <c r="G230" s="159"/>
      <c r="H230" s="223">
        <f t="shared" si="36"/>
        <v>3.7600000000000001E-2</v>
      </c>
      <c r="I230" s="161">
        <v>1</v>
      </c>
      <c r="J230" s="159" t="s">
        <v>24</v>
      </c>
      <c r="K230" s="222" t="s">
        <v>15</v>
      </c>
      <c r="L230" s="133"/>
    </row>
    <row r="231" spans="1:12" s="246" customFormat="1" ht="12" customHeight="1">
      <c r="A231" s="158">
        <v>2595</v>
      </c>
      <c r="B231" s="176" t="s">
        <v>96</v>
      </c>
      <c r="C231" s="221">
        <v>600</v>
      </c>
      <c r="D231" s="159">
        <v>1000</v>
      </c>
      <c r="E231" s="222">
        <f>C231/D231</f>
        <v>0.6</v>
      </c>
      <c r="F231" s="223">
        <v>12.5</v>
      </c>
      <c r="G231" s="159">
        <v>50</v>
      </c>
      <c r="H231" s="223">
        <f>F231/G231</f>
        <v>0.25</v>
      </c>
      <c r="I231" s="161">
        <v>0.05</v>
      </c>
      <c r="J231" s="159" t="s">
        <v>13</v>
      </c>
      <c r="K231" s="222" t="s">
        <v>15</v>
      </c>
      <c r="L231" s="133"/>
    </row>
    <row r="232" spans="1:12" s="246" customFormat="1" ht="12" customHeight="1">
      <c r="A232" s="158">
        <v>2596</v>
      </c>
      <c r="B232" s="176" t="s">
        <v>97</v>
      </c>
      <c r="C232" s="221">
        <v>490</v>
      </c>
      <c r="D232" s="159">
        <v>1000</v>
      </c>
      <c r="E232" s="222">
        <f t="shared" si="33"/>
        <v>0.49</v>
      </c>
      <c r="F232" s="223"/>
      <c r="G232" s="159"/>
      <c r="H232" s="223">
        <f t="shared" si="36"/>
        <v>0.49</v>
      </c>
      <c r="I232" s="161">
        <v>0.05</v>
      </c>
      <c r="J232" s="159" t="s">
        <v>13</v>
      </c>
      <c r="K232" s="222" t="s">
        <v>15</v>
      </c>
      <c r="L232" s="133"/>
    </row>
    <row r="233" spans="1:12" s="246" customFormat="1" ht="12" customHeight="1">
      <c r="A233" s="158">
        <v>2597</v>
      </c>
      <c r="B233" s="176" t="s">
        <v>205</v>
      </c>
      <c r="C233" s="221">
        <v>18</v>
      </c>
      <c r="D233" s="159">
        <v>1000</v>
      </c>
      <c r="E233" s="222">
        <f t="shared" si="33"/>
        <v>1.7999999999999999E-2</v>
      </c>
      <c r="F233" s="223">
        <v>3.3</v>
      </c>
      <c r="G233" s="159">
        <v>100</v>
      </c>
      <c r="H233" s="223">
        <f>F233/G233</f>
        <v>3.3000000000000002E-2</v>
      </c>
      <c r="I233" s="161">
        <v>0.05</v>
      </c>
      <c r="J233" s="159" t="s">
        <v>13</v>
      </c>
      <c r="K233" s="222" t="s">
        <v>15</v>
      </c>
      <c r="L233" s="133"/>
    </row>
    <row r="234" spans="1:12">
      <c r="A234" s="158">
        <v>2598</v>
      </c>
      <c r="B234" s="176" t="s">
        <v>98</v>
      </c>
      <c r="C234" s="221">
        <v>75</v>
      </c>
      <c r="D234" s="159">
        <v>1000</v>
      </c>
      <c r="E234" s="222">
        <f>C234/D234</f>
        <v>7.4999999999999997E-2</v>
      </c>
      <c r="F234" s="223">
        <v>5.6</v>
      </c>
      <c r="G234" s="159">
        <v>50</v>
      </c>
      <c r="H234" s="223">
        <f>F234/G234</f>
        <v>0.11199999999999999</v>
      </c>
      <c r="I234" s="161">
        <v>1</v>
      </c>
      <c r="J234" s="159" t="s">
        <v>24</v>
      </c>
      <c r="K234" s="222" t="s">
        <v>15</v>
      </c>
    </row>
    <row r="235" spans="1:12">
      <c r="A235" s="231">
        <v>2599</v>
      </c>
      <c r="B235" s="176" t="s">
        <v>99</v>
      </c>
      <c r="C235" s="161">
        <v>100</v>
      </c>
      <c r="D235" s="159">
        <v>1000</v>
      </c>
      <c r="E235" s="162">
        <f t="shared" si="33"/>
        <v>0.1</v>
      </c>
      <c r="F235" s="163">
        <v>120</v>
      </c>
      <c r="G235" s="159">
        <v>100</v>
      </c>
      <c r="H235" s="160">
        <f>F235/G235</f>
        <v>1.2</v>
      </c>
      <c r="I235" s="161">
        <v>0.5</v>
      </c>
      <c r="J235" s="159" t="s">
        <v>17</v>
      </c>
      <c r="K235" s="222" t="s">
        <v>15</v>
      </c>
    </row>
    <row r="236" spans="1:12">
      <c r="A236" s="231">
        <v>2600</v>
      </c>
      <c r="B236" s="176" t="s">
        <v>100</v>
      </c>
      <c r="C236" s="161">
        <v>120</v>
      </c>
      <c r="D236" s="159">
        <v>1000</v>
      </c>
      <c r="E236" s="162">
        <f t="shared" si="33"/>
        <v>0.12</v>
      </c>
      <c r="F236" s="163">
        <v>120</v>
      </c>
      <c r="G236" s="159">
        <v>100</v>
      </c>
      <c r="H236" s="160">
        <f>F236/G236</f>
        <v>1.2</v>
      </c>
      <c r="I236" s="161">
        <v>1</v>
      </c>
      <c r="J236" s="159" t="s">
        <v>24</v>
      </c>
      <c r="K236" s="222" t="s">
        <v>15</v>
      </c>
    </row>
    <row r="237" spans="1:12">
      <c r="A237" s="231">
        <v>2601</v>
      </c>
      <c r="B237" s="176" t="s">
        <v>101</v>
      </c>
      <c r="C237" s="161">
        <v>120</v>
      </c>
      <c r="D237" s="159">
        <v>1000</v>
      </c>
      <c r="E237" s="162">
        <f t="shared" si="33"/>
        <v>0.12</v>
      </c>
      <c r="F237" s="163">
        <v>120</v>
      </c>
      <c r="G237" s="159">
        <v>100</v>
      </c>
      <c r="H237" s="160">
        <f>F237/G237</f>
        <v>1.2</v>
      </c>
      <c r="I237" s="161">
        <v>0.5</v>
      </c>
      <c r="J237" s="159" t="s">
        <v>17</v>
      </c>
      <c r="K237" s="222" t="s">
        <v>15</v>
      </c>
    </row>
    <row r="238" spans="1:12">
      <c r="A238" s="231">
        <v>2602</v>
      </c>
      <c r="B238" s="176" t="s">
        <v>102</v>
      </c>
      <c r="C238" s="161">
        <v>38</v>
      </c>
      <c r="D238" s="159">
        <v>1000</v>
      </c>
      <c r="E238" s="162">
        <f t="shared" si="33"/>
        <v>3.7999999999999999E-2</v>
      </c>
      <c r="F238" s="163"/>
      <c r="G238" s="159"/>
      <c r="H238" s="160">
        <f t="shared" ref="H238:H242" si="40">E238</f>
        <v>3.7999999999999999E-2</v>
      </c>
      <c r="I238" s="161">
        <v>1</v>
      </c>
      <c r="J238" s="159" t="s">
        <v>24</v>
      </c>
      <c r="K238" s="222" t="s">
        <v>15</v>
      </c>
    </row>
    <row r="239" spans="1:12">
      <c r="A239" s="158">
        <v>2603</v>
      </c>
      <c r="B239" s="176" t="s">
        <v>204</v>
      </c>
      <c r="C239" s="161">
        <v>100</v>
      </c>
      <c r="D239" s="159">
        <v>5000</v>
      </c>
      <c r="E239" s="162">
        <f t="shared" si="33"/>
        <v>0.02</v>
      </c>
      <c r="F239" s="163"/>
      <c r="G239" s="159"/>
      <c r="H239" s="160">
        <f t="shared" si="40"/>
        <v>0.02</v>
      </c>
      <c r="I239" s="161">
        <v>1</v>
      </c>
      <c r="J239" s="159" t="s">
        <v>24</v>
      </c>
      <c r="K239" s="222" t="s">
        <v>14</v>
      </c>
    </row>
    <row r="240" spans="1:12">
      <c r="A240" s="158">
        <v>2604</v>
      </c>
      <c r="B240" s="176" t="s">
        <v>103</v>
      </c>
      <c r="C240" s="161">
        <v>13</v>
      </c>
      <c r="D240" s="159">
        <v>5000</v>
      </c>
      <c r="E240" s="162">
        <f>C240/D240</f>
        <v>2.5999999999999999E-3</v>
      </c>
      <c r="F240" s="163"/>
      <c r="G240" s="159"/>
      <c r="H240" s="160">
        <f t="shared" si="40"/>
        <v>2.5999999999999999E-3</v>
      </c>
      <c r="I240" s="161">
        <v>1</v>
      </c>
      <c r="J240" s="159" t="s">
        <v>15</v>
      </c>
      <c r="K240" s="222" t="s">
        <v>15</v>
      </c>
    </row>
    <row r="241" spans="1:11">
      <c r="A241" s="158">
        <v>2605</v>
      </c>
      <c r="B241" s="176" t="s">
        <v>104</v>
      </c>
      <c r="C241" s="221">
        <v>40.700000000000003</v>
      </c>
      <c r="D241" s="159">
        <v>1000</v>
      </c>
      <c r="E241" s="222">
        <f>C241/D241</f>
        <v>4.07E-2</v>
      </c>
      <c r="F241" s="223"/>
      <c r="G241" s="159"/>
      <c r="H241" s="223">
        <f>E241</f>
        <v>4.07E-2</v>
      </c>
      <c r="I241" s="161">
        <v>0.05</v>
      </c>
      <c r="J241" s="159" t="s">
        <v>13</v>
      </c>
      <c r="K241" s="222" t="s">
        <v>15</v>
      </c>
    </row>
    <row r="242" spans="1:11">
      <c r="A242" s="158">
        <v>2606</v>
      </c>
      <c r="B242" s="176" t="s">
        <v>105</v>
      </c>
      <c r="C242" s="161">
        <v>528</v>
      </c>
      <c r="D242" s="159">
        <v>1000</v>
      </c>
      <c r="E242" s="162">
        <f t="shared" ref="E242:E256" si="41">C242/D242</f>
        <v>0.52800000000000002</v>
      </c>
      <c r="F242" s="223"/>
      <c r="G242" s="159"/>
      <c r="H242" s="223">
        <f t="shared" si="40"/>
        <v>0.52800000000000002</v>
      </c>
      <c r="I242" s="161">
        <v>0.05</v>
      </c>
      <c r="J242" s="159" t="s">
        <v>13</v>
      </c>
      <c r="K242" s="222" t="s">
        <v>14</v>
      </c>
    </row>
    <row r="243" spans="1:11">
      <c r="A243" s="158">
        <v>2607</v>
      </c>
      <c r="B243" s="176" t="s">
        <v>203</v>
      </c>
      <c r="C243" s="161">
        <v>39</v>
      </c>
      <c r="D243" s="159">
        <v>1000</v>
      </c>
      <c r="E243" s="162">
        <f t="shared" si="41"/>
        <v>3.9E-2</v>
      </c>
      <c r="F243" s="223">
        <v>4.3</v>
      </c>
      <c r="G243" s="159">
        <v>100</v>
      </c>
      <c r="H243" s="223">
        <f>+F243/G243</f>
        <v>4.2999999999999997E-2</v>
      </c>
      <c r="I243" s="161">
        <v>0.5</v>
      </c>
      <c r="J243" s="159" t="s">
        <v>17</v>
      </c>
      <c r="K243" s="222" t="s">
        <v>15</v>
      </c>
    </row>
    <row r="244" spans="1:11">
      <c r="A244" s="158">
        <v>2608</v>
      </c>
      <c r="B244" s="176" t="s">
        <v>202</v>
      </c>
      <c r="C244" s="161">
        <v>100</v>
      </c>
      <c r="D244" s="159">
        <v>1000</v>
      </c>
      <c r="E244" s="162">
        <f t="shared" si="41"/>
        <v>0.1</v>
      </c>
      <c r="F244" s="163">
        <v>100</v>
      </c>
      <c r="G244" s="159">
        <v>10</v>
      </c>
      <c r="H244" s="160">
        <f>+F244/G244</f>
        <v>10</v>
      </c>
      <c r="I244" s="161">
        <v>0.05</v>
      </c>
      <c r="J244" s="159" t="s">
        <v>13</v>
      </c>
      <c r="K244" s="222" t="s">
        <v>16</v>
      </c>
    </row>
    <row r="245" spans="1:11">
      <c r="A245" s="158">
        <v>2609</v>
      </c>
      <c r="B245" s="243" t="s">
        <v>201</v>
      </c>
      <c r="C245" s="161">
        <v>100</v>
      </c>
      <c r="D245" s="159">
        <v>1000</v>
      </c>
      <c r="E245" s="162">
        <f t="shared" si="41"/>
        <v>0.1</v>
      </c>
      <c r="F245" s="163">
        <v>100</v>
      </c>
      <c r="G245" s="159">
        <v>50</v>
      </c>
      <c r="H245" s="160">
        <f t="shared" ref="H245" si="42">F245/G245</f>
        <v>2</v>
      </c>
      <c r="I245" s="161">
        <v>1</v>
      </c>
      <c r="J245" s="159" t="s">
        <v>24</v>
      </c>
      <c r="K245" s="222" t="s">
        <v>15</v>
      </c>
    </row>
    <row r="246" spans="1:11">
      <c r="A246" s="231">
        <v>2610</v>
      </c>
      <c r="B246" s="244" t="s">
        <v>200</v>
      </c>
      <c r="C246" s="161">
        <v>100</v>
      </c>
      <c r="D246" s="159">
        <v>1000</v>
      </c>
      <c r="E246" s="162">
        <f t="shared" si="41"/>
        <v>0.1</v>
      </c>
      <c r="F246" s="163"/>
      <c r="G246" s="159"/>
      <c r="H246" s="160">
        <v>0.1</v>
      </c>
      <c r="I246" s="161">
        <v>0.05</v>
      </c>
      <c r="J246" s="159" t="s">
        <v>13</v>
      </c>
      <c r="K246" s="222" t="s">
        <v>15</v>
      </c>
    </row>
    <row r="247" spans="1:11">
      <c r="A247" s="231">
        <v>2611</v>
      </c>
      <c r="B247" s="158" t="s">
        <v>199</v>
      </c>
      <c r="C247" s="161">
        <v>100</v>
      </c>
      <c r="D247" s="159">
        <v>1000</v>
      </c>
      <c r="E247" s="162">
        <f t="shared" si="41"/>
        <v>0.1</v>
      </c>
      <c r="F247" s="163"/>
      <c r="G247" s="159"/>
      <c r="H247" s="160">
        <v>0.1</v>
      </c>
      <c r="I247" s="161">
        <v>1</v>
      </c>
      <c r="J247" s="159" t="s">
        <v>24</v>
      </c>
      <c r="K247" s="222" t="s">
        <v>15</v>
      </c>
    </row>
    <row r="248" spans="1:11">
      <c r="A248" s="231">
        <v>2612</v>
      </c>
      <c r="B248" s="179" t="s">
        <v>198</v>
      </c>
      <c r="C248" s="161">
        <v>100</v>
      </c>
      <c r="D248" s="159">
        <v>1000</v>
      </c>
      <c r="E248" s="162">
        <f t="shared" si="41"/>
        <v>0.1</v>
      </c>
      <c r="F248" s="163"/>
      <c r="G248" s="159"/>
      <c r="H248" s="160">
        <v>0.1</v>
      </c>
      <c r="I248" s="161">
        <v>1</v>
      </c>
      <c r="J248" s="159" t="s">
        <v>24</v>
      </c>
      <c r="K248" s="222" t="s">
        <v>15</v>
      </c>
    </row>
    <row r="249" spans="1:11">
      <c r="A249" s="231">
        <v>2613</v>
      </c>
      <c r="B249" s="179" t="s">
        <v>197</v>
      </c>
      <c r="C249" s="161">
        <v>100</v>
      </c>
      <c r="D249" s="159">
        <v>1000</v>
      </c>
      <c r="E249" s="162">
        <f t="shared" si="41"/>
        <v>0.1</v>
      </c>
      <c r="F249" s="163"/>
      <c r="G249" s="159"/>
      <c r="H249" s="160">
        <v>0.1</v>
      </c>
      <c r="I249" s="161">
        <v>1</v>
      </c>
      <c r="J249" s="159" t="s">
        <v>24</v>
      </c>
      <c r="K249" s="222" t="s">
        <v>15</v>
      </c>
    </row>
    <row r="250" spans="1:11">
      <c r="A250" s="231">
        <v>2614</v>
      </c>
      <c r="B250" s="244" t="s">
        <v>196</v>
      </c>
      <c r="C250" s="161">
        <v>100</v>
      </c>
      <c r="D250" s="159">
        <v>1000</v>
      </c>
      <c r="E250" s="162">
        <f t="shared" si="41"/>
        <v>0.1</v>
      </c>
      <c r="F250" s="163"/>
      <c r="G250" s="159"/>
      <c r="H250" s="160">
        <v>0.1</v>
      </c>
      <c r="I250" s="161">
        <v>1</v>
      </c>
      <c r="J250" s="159" t="s">
        <v>24</v>
      </c>
      <c r="K250" s="222" t="s">
        <v>15</v>
      </c>
    </row>
    <row r="251" spans="1:11">
      <c r="A251" s="245">
        <v>2615</v>
      </c>
      <c r="B251" s="158" t="s">
        <v>230</v>
      </c>
      <c r="C251" s="161">
        <v>0.59</v>
      </c>
      <c r="D251" s="159">
        <v>5000</v>
      </c>
      <c r="E251" s="162">
        <f t="shared" si="41"/>
        <v>1.18E-4</v>
      </c>
      <c r="F251" s="163"/>
      <c r="G251" s="159"/>
      <c r="H251" s="160">
        <f t="shared" ref="H251:H255" si="43">E251</f>
        <v>1.18E-4</v>
      </c>
      <c r="I251" s="221">
        <v>0.05</v>
      </c>
      <c r="J251" s="159" t="s">
        <v>13</v>
      </c>
      <c r="K251" s="222" t="s">
        <v>15</v>
      </c>
    </row>
    <row r="252" spans="1:11">
      <c r="A252" s="245">
        <v>2616</v>
      </c>
      <c r="B252" s="158" t="s">
        <v>379</v>
      </c>
      <c r="C252" s="221">
        <v>7.4</v>
      </c>
      <c r="D252" s="159">
        <v>1000</v>
      </c>
      <c r="E252" s="222">
        <f t="shared" si="41"/>
        <v>7.4000000000000003E-3</v>
      </c>
      <c r="F252" s="223"/>
      <c r="G252" s="159"/>
      <c r="H252" s="222">
        <f t="shared" si="43"/>
        <v>7.4000000000000003E-3</v>
      </c>
      <c r="I252" s="221">
        <v>0.05</v>
      </c>
      <c r="J252" s="159" t="s">
        <v>13</v>
      </c>
      <c r="K252" s="222" t="s">
        <v>15</v>
      </c>
    </row>
    <row r="253" spans="1:11">
      <c r="A253" s="245">
        <v>2617</v>
      </c>
      <c r="B253" s="158" t="s">
        <v>380</v>
      </c>
      <c r="C253" s="221">
        <v>100</v>
      </c>
      <c r="D253" s="159">
        <v>5000</v>
      </c>
      <c r="E253" s="222">
        <f t="shared" si="41"/>
        <v>0.02</v>
      </c>
      <c r="F253" s="223"/>
      <c r="G253" s="159"/>
      <c r="H253" s="222">
        <f t="shared" si="43"/>
        <v>0.02</v>
      </c>
      <c r="I253" s="221">
        <v>0.05</v>
      </c>
      <c r="J253" s="159" t="s">
        <v>13</v>
      </c>
      <c r="K253" s="222" t="s">
        <v>15</v>
      </c>
    </row>
    <row r="254" spans="1:11">
      <c r="A254" s="245">
        <v>2618</v>
      </c>
      <c r="B254" s="158" t="s">
        <v>381</v>
      </c>
      <c r="C254" s="221">
        <v>100</v>
      </c>
      <c r="D254" s="159">
        <v>1000</v>
      </c>
      <c r="E254" s="222">
        <f t="shared" si="41"/>
        <v>0.1</v>
      </c>
      <c r="F254" s="223"/>
      <c r="G254" s="159"/>
      <c r="H254" s="222">
        <f t="shared" si="43"/>
        <v>0.1</v>
      </c>
      <c r="I254" s="221">
        <v>0.05</v>
      </c>
      <c r="J254" s="159" t="s">
        <v>13</v>
      </c>
      <c r="K254" s="222" t="s">
        <v>15</v>
      </c>
    </row>
    <row r="255" spans="1:11">
      <c r="A255" s="247">
        <v>2619</v>
      </c>
      <c r="B255" s="158" t="s">
        <v>382</v>
      </c>
      <c r="C255" s="221">
        <v>2.2000000000000002</v>
      </c>
      <c r="D255" s="159">
        <v>1000</v>
      </c>
      <c r="E255" s="222">
        <f t="shared" si="41"/>
        <v>2.2000000000000001E-3</v>
      </c>
      <c r="F255" s="223"/>
      <c r="G255" s="159"/>
      <c r="H255" s="222">
        <f t="shared" si="43"/>
        <v>2.2000000000000001E-3</v>
      </c>
      <c r="I255" s="221">
        <v>0.05</v>
      </c>
      <c r="J255" s="159" t="s">
        <v>13</v>
      </c>
      <c r="K255" s="222" t="s">
        <v>16</v>
      </c>
    </row>
    <row r="256" spans="1:11">
      <c r="A256" s="280">
        <v>2620</v>
      </c>
      <c r="B256" s="281" t="s">
        <v>383</v>
      </c>
      <c r="C256" s="221">
        <v>100</v>
      </c>
      <c r="D256" s="159">
        <v>1000</v>
      </c>
      <c r="E256" s="222">
        <f t="shared" si="41"/>
        <v>0.1</v>
      </c>
      <c r="F256" s="223">
        <v>100</v>
      </c>
      <c r="G256" s="159">
        <v>50</v>
      </c>
      <c r="H256" s="222">
        <f>+F256/G256</f>
        <v>2</v>
      </c>
      <c r="I256" s="221">
        <v>0.05</v>
      </c>
      <c r="J256" s="159" t="s">
        <v>13</v>
      </c>
      <c r="K256" s="222" t="s">
        <v>15</v>
      </c>
    </row>
    <row r="257" spans="1:12" customFormat="1" ht="13.5" thickBot="1">
      <c r="A257" s="277">
        <v>2621</v>
      </c>
      <c r="B257" s="274" t="s">
        <v>364</v>
      </c>
      <c r="C257" s="282">
        <v>100</v>
      </c>
      <c r="D257" s="283">
        <v>1000</v>
      </c>
      <c r="E257" s="284">
        <f>C257/D257</f>
        <v>0.1</v>
      </c>
      <c r="F257" s="285"/>
      <c r="G257" s="286"/>
      <c r="H257" s="287">
        <f>E257</f>
        <v>0.1</v>
      </c>
      <c r="I257" s="288">
        <v>1</v>
      </c>
      <c r="J257" s="283" t="s">
        <v>24</v>
      </c>
      <c r="K257" s="289" t="s">
        <v>14</v>
      </c>
      <c r="L257" s="290"/>
    </row>
    <row r="258" spans="1:12">
      <c r="A258" s="156"/>
    </row>
    <row r="260" spans="1:12">
      <c r="A260" s="248" t="s">
        <v>195</v>
      </c>
      <c r="B260" s="191"/>
      <c r="C260" s="192"/>
      <c r="D260" s="192"/>
      <c r="E260" s="192"/>
      <c r="F260" s="192"/>
      <c r="G260" s="192"/>
      <c r="H260" s="192"/>
      <c r="I260" s="192"/>
    </row>
    <row r="261" spans="1:12">
      <c r="A261" s="249" t="s">
        <v>110</v>
      </c>
      <c r="B261" s="191" t="s">
        <v>194</v>
      </c>
      <c r="C261" s="192"/>
      <c r="D261" s="192"/>
      <c r="E261" s="192"/>
      <c r="F261" s="192"/>
      <c r="G261" s="192"/>
      <c r="H261" s="192"/>
      <c r="I261" s="192"/>
    </row>
    <row r="262" spans="1:12">
      <c r="A262" s="191" t="s">
        <v>111</v>
      </c>
      <c r="B262" s="191" t="s">
        <v>193</v>
      </c>
      <c r="C262" s="192"/>
      <c r="D262" s="192"/>
      <c r="E262" s="192"/>
      <c r="F262" s="192"/>
      <c r="G262" s="192"/>
      <c r="H262" s="192"/>
      <c r="I262" s="192"/>
    </row>
    <row r="263" spans="1:12">
      <c r="A263" s="191"/>
      <c r="B263" s="191" t="s">
        <v>192</v>
      </c>
      <c r="C263" s="192"/>
      <c r="D263" s="192"/>
      <c r="E263" s="192"/>
      <c r="F263" s="192"/>
      <c r="G263" s="192"/>
      <c r="H263" s="192"/>
      <c r="I263" s="192"/>
    </row>
    <row r="264" spans="1:12">
      <c r="A264" s="249" t="s">
        <v>191</v>
      </c>
      <c r="B264" s="191" t="s">
        <v>190</v>
      </c>
      <c r="C264" s="192"/>
      <c r="D264" s="192"/>
      <c r="E264" s="192"/>
      <c r="F264" s="192"/>
      <c r="G264" s="192"/>
      <c r="H264" s="192"/>
      <c r="I264" s="192"/>
    </row>
    <row r="265" spans="1:12">
      <c r="A265" s="249" t="s">
        <v>395</v>
      </c>
      <c r="B265" s="291" t="s">
        <v>396</v>
      </c>
      <c r="C265" s="192"/>
      <c r="D265" s="192"/>
      <c r="E265" s="192"/>
      <c r="F265" s="192"/>
      <c r="G265" s="192"/>
      <c r="H265" s="192"/>
      <c r="I265" s="192"/>
    </row>
    <row r="266" spans="1:12">
      <c r="A266" s="249"/>
      <c r="B266" s="291" t="s">
        <v>397</v>
      </c>
      <c r="C266" s="192"/>
      <c r="D266" s="192"/>
      <c r="E266" s="192"/>
      <c r="F266" s="192"/>
      <c r="G266" s="192"/>
      <c r="H266" s="192"/>
      <c r="I266" s="192"/>
    </row>
    <row r="267" spans="1:12">
      <c r="A267" s="249" t="s">
        <v>189</v>
      </c>
      <c r="B267" s="191" t="s">
        <v>188</v>
      </c>
      <c r="C267" s="192"/>
      <c r="D267" s="192"/>
      <c r="E267" s="192"/>
      <c r="F267" s="192"/>
      <c r="G267" s="192"/>
      <c r="H267" s="192"/>
      <c r="I267" s="192"/>
    </row>
    <row r="268" spans="1:12" ht="15.75">
      <c r="A268" s="250" t="s">
        <v>187</v>
      </c>
    </row>
    <row r="269" spans="1:12">
      <c r="A269" s="248" t="s">
        <v>186</v>
      </c>
      <c r="B269" s="191" t="s">
        <v>112</v>
      </c>
    </row>
    <row r="270" spans="1:12">
      <c r="A270" s="248" t="s">
        <v>185</v>
      </c>
      <c r="B270" s="191" t="s">
        <v>113</v>
      </c>
    </row>
    <row r="271" spans="1:12">
      <c r="A271" s="248" t="s">
        <v>184</v>
      </c>
      <c r="B271" s="191" t="s">
        <v>114</v>
      </c>
    </row>
    <row r="272" spans="1:12">
      <c r="A272" s="248" t="s">
        <v>183</v>
      </c>
      <c r="B272" s="191" t="s">
        <v>115</v>
      </c>
    </row>
    <row r="273" spans="1:2">
      <c r="A273" s="248" t="s">
        <v>182</v>
      </c>
      <c r="B273" s="191" t="s">
        <v>181</v>
      </c>
    </row>
    <row r="274" spans="1:2">
      <c r="A274" s="251" t="s">
        <v>180</v>
      </c>
    </row>
    <row r="275" spans="1:2">
      <c r="A275" s="248" t="s">
        <v>179</v>
      </c>
      <c r="B275" s="191" t="s">
        <v>116</v>
      </c>
    </row>
    <row r="276" spans="1:2">
      <c r="A276" s="248" t="s">
        <v>17</v>
      </c>
      <c r="B276" s="191" t="s">
        <v>178</v>
      </c>
    </row>
    <row r="277" spans="1:2">
      <c r="A277" s="248" t="s">
        <v>177</v>
      </c>
      <c r="B277" s="191" t="s">
        <v>117</v>
      </c>
    </row>
    <row r="278" spans="1:2">
      <c r="A278" s="248" t="s">
        <v>173</v>
      </c>
      <c r="B278" s="191" t="s">
        <v>118</v>
      </c>
    </row>
    <row r="279" spans="1:2">
      <c r="A279" s="248" t="s">
        <v>172</v>
      </c>
      <c r="B279" s="191" t="s">
        <v>119</v>
      </c>
    </row>
    <row r="280" spans="1:2">
      <c r="A280" s="251" t="s">
        <v>176</v>
      </c>
    </row>
    <row r="281" spans="1:2">
      <c r="A281" s="248" t="s">
        <v>175</v>
      </c>
      <c r="B281" s="191" t="s">
        <v>120</v>
      </c>
    </row>
    <row r="282" spans="1:2">
      <c r="A282" s="248" t="s">
        <v>174</v>
      </c>
      <c r="B282" s="191" t="s">
        <v>121</v>
      </c>
    </row>
    <row r="283" spans="1:2">
      <c r="A283" s="248" t="s">
        <v>173</v>
      </c>
      <c r="B283" s="191" t="s">
        <v>118</v>
      </c>
    </row>
    <row r="284" spans="1:2">
      <c r="A284" s="248" t="s">
        <v>172</v>
      </c>
      <c r="B284" s="191" t="s">
        <v>119</v>
      </c>
    </row>
    <row r="285" spans="1:2">
      <c r="A285" s="156"/>
    </row>
    <row r="286" spans="1:2">
      <c r="A286" s="156"/>
    </row>
    <row r="287" spans="1:2">
      <c r="A287" s="156"/>
    </row>
    <row r="288" spans="1:2">
      <c r="A288" s="156"/>
    </row>
    <row r="289" spans="1:1">
      <c r="A289" s="156"/>
    </row>
    <row r="290" spans="1:1">
      <c r="A290" s="156"/>
    </row>
    <row r="291" spans="1:1">
      <c r="A291" s="156"/>
    </row>
    <row r="292" spans="1:1">
      <c r="A292" s="156"/>
    </row>
    <row r="293" spans="1:1">
      <c r="A293" s="156"/>
    </row>
    <row r="294" spans="1:1">
      <c r="A294" s="156"/>
    </row>
    <row r="295" spans="1:1">
      <c r="A295" s="156"/>
    </row>
    <row r="296" spans="1:1">
      <c r="A296" s="156"/>
    </row>
    <row r="297" spans="1:1">
      <c r="A297" s="156"/>
    </row>
    <row r="298" spans="1:1">
      <c r="A298" s="156"/>
    </row>
    <row r="299" spans="1:1">
      <c r="A299" s="156"/>
    </row>
    <row r="300" spans="1:1">
      <c r="A300" s="156"/>
    </row>
    <row r="301" spans="1:1">
      <c r="A301" s="156"/>
    </row>
    <row r="302" spans="1:1">
      <c r="A302" s="156"/>
    </row>
    <row r="303" spans="1:1">
      <c r="A303" s="156"/>
    </row>
    <row r="304" spans="1:1">
      <c r="A304" s="156"/>
    </row>
    <row r="305" spans="1:1">
      <c r="A305" s="156"/>
    </row>
    <row r="306" spans="1:1">
      <c r="A306" s="156"/>
    </row>
    <row r="307" spans="1:1">
      <c r="A307" s="156"/>
    </row>
    <row r="308" spans="1:1">
      <c r="A308" s="156"/>
    </row>
    <row r="309" spans="1:1">
      <c r="A309" s="156"/>
    </row>
    <row r="310" spans="1:1">
      <c r="A310" s="156"/>
    </row>
    <row r="311" spans="1:1">
      <c r="A311" s="156"/>
    </row>
    <row r="312" spans="1:1">
      <c r="A312" s="156"/>
    </row>
    <row r="313" spans="1:1">
      <c r="A313" s="156"/>
    </row>
    <row r="314" spans="1:1">
      <c r="A314" s="156"/>
    </row>
    <row r="315" spans="1:1">
      <c r="A315" s="156"/>
    </row>
    <row r="316" spans="1:1">
      <c r="A316" s="156"/>
    </row>
    <row r="317" spans="1:1">
      <c r="A317" s="156"/>
    </row>
    <row r="318" spans="1:1">
      <c r="A318" s="156"/>
    </row>
    <row r="319" spans="1:1">
      <c r="A319" s="156"/>
    </row>
    <row r="320" spans="1:1">
      <c r="A320" s="156"/>
    </row>
    <row r="321" spans="1:1">
      <c r="A321" s="156"/>
    </row>
    <row r="322" spans="1:1">
      <c r="A322" s="156"/>
    </row>
    <row r="323" spans="1:1">
      <c r="A323" s="156"/>
    </row>
    <row r="324" spans="1:1">
      <c r="A324" s="156"/>
    </row>
    <row r="325" spans="1:1">
      <c r="A325" s="156"/>
    </row>
    <row r="326" spans="1:1">
      <c r="A326" s="156"/>
    </row>
    <row r="327" spans="1:1">
      <c r="A327" s="156"/>
    </row>
    <row r="328" spans="1:1">
      <c r="A328" s="156"/>
    </row>
    <row r="329" spans="1:1">
      <c r="A329" s="156"/>
    </row>
    <row r="330" spans="1:1">
      <c r="A330" s="156"/>
    </row>
    <row r="331" spans="1:1">
      <c r="A331" s="156"/>
    </row>
    <row r="332" spans="1:1">
      <c r="A332" s="156"/>
    </row>
    <row r="333" spans="1:1">
      <c r="A333" s="156"/>
    </row>
    <row r="334" spans="1:1">
      <c r="A334" s="156"/>
    </row>
    <row r="335" spans="1:1">
      <c r="A335" s="156"/>
    </row>
    <row r="336" spans="1:1">
      <c r="A336" s="156"/>
    </row>
    <row r="337" spans="1:1">
      <c r="A337" s="156"/>
    </row>
    <row r="338" spans="1:1">
      <c r="A338" s="156"/>
    </row>
    <row r="339" spans="1:1">
      <c r="A339" s="156"/>
    </row>
    <row r="340" spans="1:1">
      <c r="A340" s="156"/>
    </row>
    <row r="341" spans="1:1">
      <c r="A341" s="156"/>
    </row>
    <row r="342" spans="1:1">
      <c r="A342" s="156"/>
    </row>
    <row r="343" spans="1:1">
      <c r="A343" s="156"/>
    </row>
    <row r="344" spans="1:1">
      <c r="A344" s="156"/>
    </row>
    <row r="345" spans="1:1">
      <c r="A345" s="156"/>
    </row>
    <row r="346" spans="1:1">
      <c r="A346" s="156"/>
    </row>
    <row r="347" spans="1:1">
      <c r="A347" s="156"/>
    </row>
    <row r="348" spans="1:1">
      <c r="A348" s="156"/>
    </row>
    <row r="349" spans="1:1">
      <c r="A349" s="156"/>
    </row>
    <row r="350" spans="1:1">
      <c r="A350" s="156"/>
    </row>
    <row r="351" spans="1:1">
      <c r="A351" s="156"/>
    </row>
    <row r="352" spans="1:1">
      <c r="A352" s="156"/>
    </row>
    <row r="353" spans="1:1">
      <c r="A353" s="156"/>
    </row>
    <row r="354" spans="1:1">
      <c r="A354" s="156"/>
    </row>
    <row r="355" spans="1:1">
      <c r="A355" s="156"/>
    </row>
    <row r="356" spans="1:1">
      <c r="A356" s="156"/>
    </row>
    <row r="357" spans="1:1">
      <c r="A357" s="156"/>
    </row>
    <row r="358" spans="1:1">
      <c r="A358" s="156"/>
    </row>
    <row r="359" spans="1:1">
      <c r="A359" s="156"/>
    </row>
    <row r="360" spans="1:1">
      <c r="A360" s="156"/>
    </row>
    <row r="361" spans="1:1">
      <c r="A361" s="156"/>
    </row>
    <row r="362" spans="1:1">
      <c r="A362" s="156"/>
    </row>
    <row r="363" spans="1:1">
      <c r="A363" s="156"/>
    </row>
    <row r="364" spans="1:1">
      <c r="A364" s="156"/>
    </row>
    <row r="365" spans="1:1">
      <c r="A365" s="156"/>
    </row>
    <row r="366" spans="1:1">
      <c r="A366" s="156"/>
    </row>
    <row r="367" spans="1:1">
      <c r="A367" s="156"/>
    </row>
    <row r="368" spans="1:1">
      <c r="A368" s="156"/>
    </row>
    <row r="369" spans="1:1">
      <c r="A369" s="156"/>
    </row>
    <row r="370" spans="1:1">
      <c r="A370" s="156"/>
    </row>
    <row r="371" spans="1:1">
      <c r="A371" s="156"/>
    </row>
    <row r="372" spans="1:1">
      <c r="A372" s="156"/>
    </row>
    <row r="373" spans="1:1">
      <c r="A373" s="156"/>
    </row>
    <row r="374" spans="1:1">
      <c r="A374" s="156"/>
    </row>
    <row r="375" spans="1:1">
      <c r="A375" s="156"/>
    </row>
    <row r="376" spans="1:1">
      <c r="A376" s="156"/>
    </row>
    <row r="377" spans="1:1">
      <c r="A377" s="156"/>
    </row>
    <row r="378" spans="1:1">
      <c r="A378" s="156"/>
    </row>
    <row r="379" spans="1:1">
      <c r="A379" s="156"/>
    </row>
    <row r="380" spans="1:1">
      <c r="A380" s="156"/>
    </row>
    <row r="381" spans="1:1">
      <c r="A381" s="156"/>
    </row>
    <row r="382" spans="1:1">
      <c r="A382" s="156"/>
    </row>
    <row r="383" spans="1:1">
      <c r="A383" s="156"/>
    </row>
    <row r="384" spans="1:1">
      <c r="A384" s="156"/>
    </row>
    <row r="385" spans="1:1">
      <c r="A385" s="156"/>
    </row>
    <row r="386" spans="1:1">
      <c r="A386" s="156"/>
    </row>
    <row r="387" spans="1:1">
      <c r="A387" s="156"/>
    </row>
    <row r="388" spans="1:1">
      <c r="A388" s="156"/>
    </row>
    <row r="389" spans="1:1">
      <c r="A389" s="156"/>
    </row>
    <row r="390" spans="1:1">
      <c r="A390" s="156"/>
    </row>
    <row r="391" spans="1:1">
      <c r="A391" s="156"/>
    </row>
    <row r="392" spans="1:1">
      <c r="A392" s="156"/>
    </row>
    <row r="393" spans="1:1">
      <c r="A393" s="156"/>
    </row>
    <row r="394" spans="1:1">
      <c r="A394" s="156"/>
    </row>
    <row r="395" spans="1:1">
      <c r="A395" s="156"/>
    </row>
    <row r="396" spans="1:1">
      <c r="A396" s="156"/>
    </row>
    <row r="397" spans="1:1">
      <c r="A397" s="156"/>
    </row>
    <row r="398" spans="1:1">
      <c r="A398" s="156"/>
    </row>
    <row r="399" spans="1:1">
      <c r="A399" s="156"/>
    </row>
    <row r="400" spans="1:1">
      <c r="A400" s="156"/>
    </row>
    <row r="401" spans="1:1">
      <c r="A401" s="156"/>
    </row>
    <row r="402" spans="1:1">
      <c r="A402" s="156"/>
    </row>
    <row r="403" spans="1:1">
      <c r="A403" s="156"/>
    </row>
    <row r="404" spans="1:1">
      <c r="A404" s="156"/>
    </row>
    <row r="405" spans="1:1">
      <c r="A405" s="156"/>
    </row>
    <row r="406" spans="1:1">
      <c r="A406" s="156"/>
    </row>
    <row r="407" spans="1:1">
      <c r="A407" s="156"/>
    </row>
    <row r="408" spans="1:1">
      <c r="A408" s="156"/>
    </row>
    <row r="409" spans="1:1">
      <c r="A409" s="156"/>
    </row>
    <row r="410" spans="1:1">
      <c r="A410" s="156"/>
    </row>
    <row r="411" spans="1:1">
      <c r="A411" s="156"/>
    </row>
    <row r="412" spans="1:1">
      <c r="A412" s="156"/>
    </row>
    <row r="413" spans="1:1">
      <c r="A413" s="156"/>
    </row>
    <row r="414" spans="1:1">
      <c r="A414" s="156"/>
    </row>
    <row r="415" spans="1:1">
      <c r="A415" s="156"/>
    </row>
    <row r="416" spans="1:1">
      <c r="A416" s="156"/>
    </row>
    <row r="417" spans="1:1">
      <c r="A417" s="156"/>
    </row>
    <row r="418" spans="1:1">
      <c r="A418" s="156"/>
    </row>
    <row r="419" spans="1:1">
      <c r="A419" s="156"/>
    </row>
    <row r="420" spans="1:1">
      <c r="A420" s="156"/>
    </row>
    <row r="421" spans="1:1">
      <c r="A421" s="156"/>
    </row>
    <row r="422" spans="1:1">
      <c r="A422" s="156"/>
    </row>
    <row r="423" spans="1:1">
      <c r="A423" s="156"/>
    </row>
    <row r="424" spans="1:1">
      <c r="A424" s="156"/>
    </row>
    <row r="425" spans="1:1">
      <c r="A425" s="156"/>
    </row>
    <row r="426" spans="1:1">
      <c r="A426" s="156"/>
    </row>
    <row r="427" spans="1:1">
      <c r="A427" s="156"/>
    </row>
    <row r="428" spans="1:1">
      <c r="A428" s="156"/>
    </row>
    <row r="429" spans="1:1">
      <c r="A429" s="156"/>
    </row>
    <row r="430" spans="1:1">
      <c r="A430" s="156"/>
    </row>
    <row r="431" spans="1:1">
      <c r="A431" s="156"/>
    </row>
    <row r="432" spans="1:1">
      <c r="A432" s="156"/>
    </row>
    <row r="433" spans="1:1">
      <c r="A433" s="156"/>
    </row>
    <row r="434" spans="1:1">
      <c r="A434" s="156"/>
    </row>
    <row r="435" spans="1:1">
      <c r="A435" s="156"/>
    </row>
    <row r="436" spans="1:1">
      <c r="A436" s="156"/>
    </row>
    <row r="437" spans="1:1">
      <c r="A437" s="156"/>
    </row>
    <row r="438" spans="1:1">
      <c r="A438" s="156"/>
    </row>
    <row r="439" spans="1:1">
      <c r="A439" s="156"/>
    </row>
    <row r="440" spans="1:1">
      <c r="A440" s="156"/>
    </row>
    <row r="441" spans="1:1">
      <c r="A441" s="156"/>
    </row>
    <row r="442" spans="1:1">
      <c r="A442" s="156"/>
    </row>
    <row r="443" spans="1:1">
      <c r="A443" s="156"/>
    </row>
    <row r="444" spans="1:1">
      <c r="A444" s="156"/>
    </row>
    <row r="445" spans="1:1">
      <c r="A445" s="156"/>
    </row>
    <row r="446" spans="1:1">
      <c r="A446" s="156"/>
    </row>
    <row r="447" spans="1:1">
      <c r="A447" s="156"/>
    </row>
    <row r="448" spans="1:1">
      <c r="A448" s="156"/>
    </row>
    <row r="449" spans="1:1">
      <c r="A449" s="156"/>
    </row>
    <row r="450" spans="1:1">
      <c r="A450" s="156"/>
    </row>
    <row r="451" spans="1:1">
      <c r="A451" s="156"/>
    </row>
    <row r="452" spans="1:1">
      <c r="A452" s="156"/>
    </row>
    <row r="453" spans="1:1">
      <c r="A453" s="156"/>
    </row>
    <row r="454" spans="1:1">
      <c r="A454" s="156"/>
    </row>
    <row r="455" spans="1:1">
      <c r="A455" s="156"/>
    </row>
    <row r="456" spans="1:1">
      <c r="A456" s="156"/>
    </row>
    <row r="457" spans="1:1">
      <c r="A457" s="156"/>
    </row>
    <row r="458" spans="1:1">
      <c r="A458" s="156"/>
    </row>
    <row r="459" spans="1:1">
      <c r="A459" s="156"/>
    </row>
    <row r="460" spans="1:1">
      <c r="A460" s="156"/>
    </row>
    <row r="461" spans="1:1">
      <c r="A461" s="156"/>
    </row>
    <row r="462" spans="1:1">
      <c r="A462" s="156"/>
    </row>
    <row r="463" spans="1:1">
      <c r="A463" s="156"/>
    </row>
    <row r="464" spans="1:1">
      <c r="A464" s="156"/>
    </row>
    <row r="465" spans="1:1">
      <c r="A465" s="156"/>
    </row>
    <row r="466" spans="1:1">
      <c r="A466" s="156"/>
    </row>
    <row r="467" spans="1:1">
      <c r="A467" s="156"/>
    </row>
    <row r="468" spans="1:1">
      <c r="A468" s="156"/>
    </row>
    <row r="469" spans="1:1">
      <c r="A469" s="156"/>
    </row>
    <row r="470" spans="1:1">
      <c r="A470" s="156"/>
    </row>
    <row r="471" spans="1:1">
      <c r="A471" s="156"/>
    </row>
    <row r="472" spans="1:1">
      <c r="A472" s="156"/>
    </row>
    <row r="473" spans="1:1">
      <c r="A473" s="156"/>
    </row>
    <row r="474" spans="1:1">
      <c r="A474" s="156"/>
    </row>
  </sheetData>
  <sheetProtection algorithmName="SHA-512" hashValue="sKTJq1n5BSz5uEJQ5okgH15tDniw7Cq4DveGJlMSLdW2hPXMAvi3X2fougDw18psyCEk2W/7ZVclVABJ1UTzig==" saltValue="DJ85ff71tP++PdD0TCsPrQ==" spinCount="100000" sheet="1" objects="1" scenarios="1"/>
  <dataConsolidate/>
  <hyperlinks>
    <hyperlink ref="B131" r:id="rId1" display="N-(3-Aminopropyl)-N-dodecylpropane-1,3-diamine" xr:uid="{00000000-0004-0000-0900-000000000000}"/>
    <hyperlink ref="B161" r:id="rId2" display="H2O2" xr:uid="{00000000-0004-0000-0900-000001000000}"/>
  </hyperlinks>
  <pageMargins left="0.35433070866141736" right="0.35433070866141736" top="0.59055118110236227" bottom="0.43307086614173229" header="0.23622047244094491" footer="0.23622047244094491"/>
  <pageSetup paperSize="9" scale="98" fitToHeight="0" orientation="landscape" r:id="rId3"/>
  <headerFooter alignWithMargins="0">
    <oddHeader xml:space="preserve">&amp;C&amp;11Detergents Ingredients Database (DID-list) Part A. List of ingredients 2014 &amp;9
 </oddHeader>
    <oddFooter>&amp;L&amp;C&amp;RPage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e42bf705-c051-4bf6-9aa7-87f959209884</TermId>
        </TermInfo>
      </Terms>
    </h73de529d8fa4f4a9ad28df5dcd62b30>
    <c4b301cb5ca34a2ba48041ad05b451b7 xmlns="41103913-3109-40f8-979f-5add276ff64b">
      <Terms xmlns="http://schemas.microsoft.com/office/infopath/2007/PartnerControls"/>
    </c4b301cb5ca34a2ba48041ad05b451b7>
    <TaxCatchAll xmlns="41103913-3109-40f8-979f-5add276ff64b">
      <Value>606</Value>
      <Value>18</Value>
      <Value>616</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8</TermName>
          <TermId xmlns="http://schemas.microsoft.com/office/infopath/2007/PartnerControls">d4e5cff2-9178-4a39-8c18-862c942b05f1</TermId>
        </TermInfo>
      </Terms>
    </e875f6ca30b049e69b92ab6fd30ccc7e>
    <i2b8d92c922f44369b3c371567339a7a xmlns="ee80a11a-b324-449a-9413-1a14f16a7d1c">
      <Terms xmlns="http://schemas.microsoft.com/office/infopath/2007/PartnerControls">
        <TermInfo xmlns="http://schemas.microsoft.com/office/infopath/2007/PartnerControls">
          <TermName xmlns="http://schemas.microsoft.com/office/infopath/2007/PartnerControls">Laundry detergents and stain removers (006)</TermName>
          <TermId xmlns="http://schemas.microsoft.com/office/infopath/2007/PartnerControls">1675cbf7-65d8-46cd-95af-a1064657282b</TermId>
        </TermInfo>
      </Terms>
    </i2b8d92c922f44369b3c371567339a7a>
    <c2e42a5b42024328b12a942358616b76 xmlns="41103913-3109-40f8-979f-5add276ff64b">
      <Terms xmlns="http://schemas.microsoft.com/office/infopath/2007/PartnerControls"/>
    </c2e42a5b42024328b12a942358616b76>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8d1aa78-2b68-45f3-8ba3-d749604b5417" ContentTypeId="0x010100FF302D32AEA5824596CCBC8ECE5F2ADD" PreviousValue="false"/>
</file>

<file path=customXml/item4.xml><?xml version="1.0" encoding="utf-8"?>
<ct:contentTypeSchema xmlns:ct="http://schemas.microsoft.com/office/2006/metadata/contentType" xmlns:ma="http://schemas.microsoft.com/office/2006/metadata/properties/metaAttributes" ct:_="" ma:_="" ma:contentTypeName="Working document 006" ma:contentTypeID="0x010100FF302D32AEA5824596CCBC8ECE5F2ADD0039DE702E00D73E4988B541F9983D723E00DFB77FB53E643045B0726C7883DE9D43" ma:contentTypeVersion="8" ma:contentTypeDescription="Working document for product group 006." ma:contentTypeScope="" ma:versionID="01d42efea8b0afe269f865305ee9f8ff">
  <xsd:schema xmlns:xsd="http://www.w3.org/2001/XMLSchema" xmlns:xs="http://www.w3.org/2001/XMLSchema" xmlns:p="http://schemas.microsoft.com/office/2006/metadata/properties" xmlns:ns2="ee80a11a-b324-449a-9413-1a14f16a7d1c" xmlns:ns3="41103913-3109-40f8-979f-5add276ff64b" targetNamespace="http://schemas.microsoft.com/office/2006/metadata/properties" ma:root="true" ma:fieldsID="c8d1e395a65d24c99a668309b4b057bf" ns2:_="" ns3:_="">
    <xsd:import namespace="ee80a11a-b324-449a-9413-1a14f16a7d1c"/>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0a11a-b324-449a-9413-1a14f16a7d1c"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06" ma:readOnly="false" ma:default="18;#Laundry detergents and stain removers (006)|1675cbf7-65d8-46cd-95af-a1064657282b"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84DF30-8142-4B9F-8864-591F5BE99E73}">
  <ds:schemaRefs>
    <ds:schemaRef ds:uri="http://schemas.openxmlformats.org/package/2006/metadata/core-properties"/>
    <ds:schemaRef ds:uri="ee80a11a-b324-449a-9413-1a14f16a7d1c"/>
    <ds:schemaRef ds:uri="http://purl.org/dc/terms/"/>
    <ds:schemaRef ds:uri="41103913-3109-40f8-979f-5add276ff6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DF640CE-63B1-41D4-A8DC-B85BBE0BF7CE}">
  <ds:schemaRefs>
    <ds:schemaRef ds:uri="http://schemas.microsoft.com/sharepoint/v3/contenttype/forms"/>
  </ds:schemaRefs>
</ds:datastoreItem>
</file>

<file path=customXml/itemProps3.xml><?xml version="1.0" encoding="utf-8"?>
<ds:datastoreItem xmlns:ds="http://schemas.openxmlformats.org/officeDocument/2006/customXml" ds:itemID="{A0EB8A9F-35A0-4DEF-873B-F523C488DA93}">
  <ds:schemaRefs>
    <ds:schemaRef ds:uri="Microsoft.SharePoint.Taxonomy.ContentTypeSync"/>
  </ds:schemaRefs>
</ds:datastoreItem>
</file>

<file path=customXml/itemProps4.xml><?xml version="1.0" encoding="utf-8"?>
<ds:datastoreItem xmlns:ds="http://schemas.openxmlformats.org/officeDocument/2006/customXml" ds:itemID="{82101D6C-CE83-421D-9CCE-82F012B5B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0a11a-b324-449a-9413-1a14f16a7d1c"/>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2</vt:i4>
      </vt:variant>
    </vt:vector>
  </HeadingPairs>
  <TitlesOfParts>
    <vt:vector size="9" baseType="lpstr">
      <vt:lpstr>How to use the sheets</vt:lpstr>
      <vt:lpstr>Formula</vt:lpstr>
      <vt:lpstr>CDV &amp; Degradability 2016</vt:lpstr>
      <vt:lpstr>Dosage</vt:lpstr>
      <vt:lpstr>WUR</vt:lpstr>
      <vt:lpstr>Packaging materials</vt:lpstr>
      <vt:lpstr>DID-list 2016</vt:lpstr>
      <vt:lpstr>'Packaging materials'!Utskriftsområde</vt:lpstr>
      <vt:lpstr>'DID-list 2016'!Utskriftstitler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Thor Hirsch</cp:lastModifiedBy>
  <cp:lastPrinted>2018-08-31T12:59:11Z</cp:lastPrinted>
  <dcterms:created xsi:type="dcterms:W3CDTF">2004-11-15T09:06:09Z</dcterms:created>
  <dcterms:modified xsi:type="dcterms:W3CDTF">2020-01-08T12:50:56Z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0x010100FF302D32AEA5824596CCBC8ECE5F2ADD0039DE702E00D73E4988B541F9983D723E00DFB77FB53E643045B0726C7883DE9D43</vt:lpwstr>
  </property>
  <property fmtid="{D5CDD505-2E9C-101B-9397-08002B2CF9AE}" pid="3" name="Ver0">
    <vt:lpwstr/>
  </property>
  <property fmtid="{D5CDD505-2E9C-101B-9397-08002B2CF9AE}" pid="4" name="Gen0">
    <vt:lpwstr>606;#8|d4e5cff2-9178-4a39-8c18-862c942b05f1</vt:lpwstr>
  </property>
  <property fmtid="{D5CDD505-2E9C-101B-9397-08002B2CF9AE}" pid="5" name="Year2">
    <vt:lpwstr>616;#2020|e42bf705-c051-4bf6-9aa7-87f959209884</vt:lpwstr>
  </property>
  <property fmtid="{D5CDD505-2E9C-101B-9397-08002B2CF9AE}" pid="6" name="Document status1">
    <vt:lpwstr/>
  </property>
  <property fmtid="{D5CDD505-2E9C-101B-9397-08002B2CF9AE}" pid="7" name="Product group 001">
    <vt:lpwstr>18;#Laundry detergents and stain removers (006)|1675cbf7-65d8-46cd-95af-a1064657282b</vt:lpwstr>
  </property>
  <property fmtid="{D5CDD505-2E9C-101B-9397-08002B2CF9AE}" pid="8" name="Document Type">
    <vt:lpwstr>287;#Calculation sheet|8d9e94c2-df09-48f3-b059-a1a0a5090d21</vt:lpwstr>
  </property>
</Properties>
</file>